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91ec9381ea3b67/7- Partenaires/1- ETAT^J ANS/5- ANS 2023/8- Évaluation/"/>
    </mc:Choice>
  </mc:AlternateContent>
  <xr:revisionPtr revIDLastSave="10" documentId="13_ncr:1_{F21EB020-484D-B44D-9020-A659FE4CCC76}" xr6:coauthVersionLast="47" xr6:coauthVersionMax="47" xr10:uidLastSave="{4DF2FE15-62D9-9D4B-B753-00D43B5EDDF0}"/>
  <bookViews>
    <workbookView xWindow="0" yWindow="500" windowWidth="25600" windowHeight="14400" xr2:uid="{CC6AE6D9-FF20-4A41-AE76-4ED2DFBEC044}"/>
  </bookViews>
  <sheets>
    <sheet name="ANS 2023" sheetId="1" r:id="rId1"/>
  </sheets>
  <definedNames>
    <definedName name="_xlnm._FilterDatabase" localSheetId="0" hidden="1">'ANS 2023'!$A$2:$I$81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2" i="1" l="1"/>
  <c r="H114" i="1"/>
  <c r="I58" i="1"/>
  <c r="I55" i="1"/>
  <c r="K105" i="1"/>
  <c r="I102" i="1" l="1"/>
  <c r="K102" i="1" s="1"/>
  <c r="H123" i="1"/>
  <c r="G97" i="1" l="1"/>
  <c r="G95" i="1"/>
  <c r="G94" i="1"/>
  <c r="H120" i="1" l="1"/>
  <c r="H126" i="1"/>
  <c r="H117" i="1" l="1"/>
  <c r="G101" i="1" l="1"/>
  <c r="G100" i="1"/>
  <c r="G99" i="1"/>
  <c r="G98" i="1"/>
  <c r="G46" i="1"/>
  <c r="G45" i="1"/>
  <c r="G44" i="1"/>
  <c r="G54" i="1"/>
  <c r="G53" i="1"/>
  <c r="G52" i="1"/>
  <c r="G51" i="1"/>
  <c r="G57" i="1"/>
  <c r="G56" i="1"/>
  <c r="G55" i="1"/>
  <c r="G60" i="1"/>
  <c r="G59" i="1"/>
  <c r="G58" i="1"/>
  <c r="K58" i="1" s="1"/>
  <c r="G50" i="1"/>
  <c r="G49" i="1"/>
  <c r="G48" i="1"/>
  <c r="G47" i="1"/>
  <c r="G43" i="1"/>
  <c r="G42" i="1"/>
  <c r="G41" i="1"/>
  <c r="G40" i="1"/>
  <c r="G39" i="1"/>
  <c r="G38" i="1"/>
  <c r="G37" i="1"/>
  <c r="G36" i="1"/>
  <c r="G35" i="1"/>
  <c r="G34" i="1"/>
  <c r="F123" i="1"/>
  <c r="F120" i="1"/>
  <c r="G120" i="1" l="1"/>
  <c r="G123" i="1"/>
  <c r="I51" i="1"/>
  <c r="K51" i="1" s="1"/>
  <c r="G126" i="1" l="1"/>
  <c r="F126" i="1"/>
  <c r="K55" i="1" l="1"/>
  <c r="I47" i="1"/>
  <c r="K47" i="1" s="1"/>
  <c r="I41" i="1"/>
  <c r="K41" i="1" s="1"/>
  <c r="I34" i="1"/>
  <c r="K34" i="1" s="1"/>
  <c r="I30" i="1"/>
  <c r="K30" i="1" s="1"/>
  <c r="I24" i="1"/>
  <c r="K24" i="1" s="1"/>
  <c r="I19" i="1"/>
  <c r="K19" i="1" s="1"/>
  <c r="I16" i="1"/>
  <c r="K16" i="1" s="1"/>
  <c r="I14" i="1"/>
  <c r="K14" i="1" s="1"/>
  <c r="I10" i="1"/>
  <c r="K10" i="1" s="1"/>
  <c r="I6" i="1"/>
  <c r="K6" i="1" s="1"/>
  <c r="I4" i="1"/>
  <c r="K4" i="1" s="1"/>
  <c r="G117" i="1"/>
  <c r="F117" i="1"/>
  <c r="G114" i="1" l="1"/>
  <c r="F114" i="1"/>
  <c r="I28" i="1" l="1"/>
  <c r="K28" i="1" s="1"/>
  <c r="I67" i="1"/>
  <c r="K67" i="1" s="1"/>
  <c r="I64" i="1"/>
  <c r="K64" i="1" s="1"/>
  <c r="I48" i="1" l="1"/>
  <c r="K48" i="1" s="1"/>
  <c r="I44" i="1"/>
  <c r="K44" i="1" s="1"/>
  <c r="I3" i="1" l="1"/>
  <c r="K3" i="1" s="1"/>
  <c r="I68" i="1" l="1"/>
  <c r="K68" i="1" s="1"/>
  <c r="I49" i="1" l="1"/>
  <c r="K49" i="1" s="1"/>
  <c r="I80" i="1"/>
  <c r="K80" i="1" s="1"/>
  <c r="I69" i="1"/>
  <c r="K69" i="1" s="1"/>
  <c r="I98" i="1"/>
  <c r="K98" i="1" s="1"/>
  <c r="I94" i="1"/>
  <c r="K94" i="1" s="1"/>
  <c r="I90" i="1"/>
  <c r="K90" i="1" s="1"/>
  <c r="I86" i="1"/>
  <c r="K86" i="1" s="1"/>
  <c r="I82" i="1"/>
  <c r="K82" i="1" s="1"/>
  <c r="I81" i="1"/>
  <c r="K81" i="1" s="1"/>
  <c r="I76" i="1"/>
  <c r="K76" i="1" s="1"/>
  <c r="I38" i="1" l="1"/>
  <c r="K38" i="1" s="1"/>
  <c r="I79" i="1" l="1"/>
  <c r="K79" i="1" s="1"/>
  <c r="I72" i="1"/>
  <c r="K72" i="1" s="1"/>
  <c r="I33" i="1"/>
  <c r="K33" i="1" s="1"/>
  <c r="I18" i="1"/>
  <c r="K18" i="1" s="1"/>
  <c r="I61" i="1"/>
  <c r="K61" i="1" s="1"/>
  <c r="I105" i="1"/>
  <c r="I73" i="1"/>
  <c r="K73" i="1" s="1"/>
  <c r="I59" i="1"/>
  <c r="K59" i="1" s="1"/>
  <c r="I23" i="1"/>
  <c r="K23" i="1" s="1"/>
</calcChain>
</file>

<file path=xl/sharedStrings.xml><?xml version="1.0" encoding="utf-8"?>
<sst xmlns="http://schemas.openxmlformats.org/spreadsheetml/2006/main" count="427" uniqueCount="392">
  <si>
    <t>Structure</t>
  </si>
  <si>
    <t>Actions</t>
  </si>
  <si>
    <t>Total</t>
  </si>
  <si>
    <t>CJM Bourges</t>
  </si>
  <si>
    <t>Vierzon Ping</t>
  </si>
  <si>
    <t>Déols</t>
  </si>
  <si>
    <t>Martizay</t>
  </si>
  <si>
    <t>4S Tours</t>
  </si>
  <si>
    <t>St Avertin</t>
  </si>
  <si>
    <t>St Marceau</t>
  </si>
  <si>
    <t>ligue</t>
  </si>
  <si>
    <t>US Orléans</t>
  </si>
  <si>
    <t>TT Joué</t>
  </si>
  <si>
    <t>Morée TT</t>
  </si>
  <si>
    <t>St Cyr</t>
  </si>
  <si>
    <t>Le Blanc</t>
  </si>
  <si>
    <t>La berri</t>
  </si>
  <si>
    <t>Recrutement et fidélisation des jeunes</t>
  </si>
  <si>
    <t>Numéro de l'action OSIRIS</t>
  </si>
  <si>
    <t>L04</t>
  </si>
  <si>
    <t>Numéro de dossier</t>
  </si>
  <si>
    <t>Sud Cher</t>
  </si>
  <si>
    <t>Numéro d'affiliation</t>
  </si>
  <si>
    <t>04180696</t>
  </si>
  <si>
    <t xml:space="preserve">04180737 </t>
  </si>
  <si>
    <t xml:space="preserve">04360002 </t>
  </si>
  <si>
    <t xml:space="preserve">04360124 </t>
  </si>
  <si>
    <t xml:space="preserve">04360454 </t>
  </si>
  <si>
    <t xml:space="preserve">04360605 </t>
  </si>
  <si>
    <t xml:space="preserve">04370001 </t>
  </si>
  <si>
    <t xml:space="preserve">04370002 </t>
  </si>
  <si>
    <t xml:space="preserve">04370566 </t>
  </si>
  <si>
    <t xml:space="preserve">04410016 </t>
  </si>
  <si>
    <t xml:space="preserve">04450026 </t>
  </si>
  <si>
    <t xml:space="preserve">04450192 </t>
  </si>
  <si>
    <t>04280453</t>
  </si>
  <si>
    <t>Stade loupéen</t>
  </si>
  <si>
    <t>Epernon</t>
  </si>
  <si>
    <t xml:space="preserve">04280045 </t>
  </si>
  <si>
    <t>Ping St Jean</t>
  </si>
  <si>
    <t>04450751</t>
  </si>
  <si>
    <t>04370269</t>
  </si>
  <si>
    <t>04370694</t>
  </si>
  <si>
    <t>Cormery-Truyes</t>
  </si>
  <si>
    <t>04180613</t>
  </si>
  <si>
    <t>Luisant ACTT</t>
  </si>
  <si>
    <t>AS Fondettes TT</t>
  </si>
  <si>
    <t>04450417</t>
  </si>
  <si>
    <t>04280121</t>
  </si>
  <si>
    <t>04370183</t>
  </si>
  <si>
    <t>CP Bigny-Vallenay</t>
  </si>
  <si>
    <t>04180486</t>
  </si>
  <si>
    <t>TT Parçay Meslay</t>
  </si>
  <si>
    <t>04370464</t>
  </si>
  <si>
    <t xml:space="preserve">04410696 </t>
  </si>
  <si>
    <t>Aze</t>
  </si>
  <si>
    <t>04410697</t>
  </si>
  <si>
    <t>Chailles</t>
  </si>
  <si>
    <t>Sassay</t>
  </si>
  <si>
    <t>04410729</t>
  </si>
  <si>
    <t>04450410</t>
  </si>
  <si>
    <t>Olivet</t>
  </si>
  <si>
    <t>J3 Amilly</t>
  </si>
  <si>
    <t>Observations avant évaluation</t>
  </si>
  <si>
    <t>Somme demandée</t>
  </si>
  <si>
    <t>Reduction des inégalités d'accès à la pratique - Découverte du tennis de table en zone d'éducation prioritaire</t>
  </si>
  <si>
    <t>Structuration Club de demain : la formation</t>
  </si>
  <si>
    <t>Nouvelles pratiques : ping en extérieur</t>
  </si>
  <si>
    <t>Luisant ACTT team Féminine</t>
  </si>
  <si>
    <t>Section Luis'handi</t>
  </si>
  <si>
    <t>Luisant ACTT forme la jeunesse</t>
  </si>
  <si>
    <t>les jeunes recrutement et fidélisation premier pas pongiste</t>
  </si>
  <si>
    <t>Ping Citoyen en direction des féminines</t>
  </si>
  <si>
    <t>Développement du dispositif Sport Santé</t>
  </si>
  <si>
    <t>Recrutement et Fidélisation des jeunes</t>
  </si>
  <si>
    <t>Le Ping au féminin</t>
  </si>
  <si>
    <t>Ping en extérieur</t>
  </si>
  <si>
    <t>Ping Citoyen : recrutement et fidélisation des jeunes</t>
  </si>
  <si>
    <t>Ping Citoyen : recrutement et fidélisation des jeunes sur le club de Sassay</t>
  </si>
  <si>
    <t>Ping citoyen : Intervention dans les écoles primaires du secteur d'Epernon</t>
  </si>
  <si>
    <t>Développement du recrutement et de la fidélisation des jeunes au tennis de table</t>
  </si>
  <si>
    <t>Sport santé par le tennis de table</t>
  </si>
  <si>
    <t>Réduction des inégalités d'accès à la pratique</t>
  </si>
  <si>
    <t>Féminisation</t>
  </si>
  <si>
    <t>Ping Loisirs/Nouvelles pratiques : Ping en extérieur</t>
  </si>
  <si>
    <t>Développement de la pratique au sein des structures scolaires et accueil de Loisirs</t>
  </si>
  <si>
    <t>Animations extérieures de découverte et pratique du Tennis de Table.</t>
  </si>
  <si>
    <t>Fidélisation des jeunes licenciés</t>
  </si>
  <si>
    <t>Tennis de Table et inclusion du handicap</t>
  </si>
  <si>
    <t>Accession Territoriale au sport de haut-niveau</t>
  </si>
  <si>
    <t>Proposition évaluateur</t>
  </si>
  <si>
    <t>Création et développement Ecole Tennis de Table en partenariat avec le collège de SAMBIN 41120 et intervention écoles primaires du secteur et Lycée privé de PONTLEVOY.</t>
  </si>
  <si>
    <t>Féminisation de l'activité</t>
  </si>
  <si>
    <t>Soutien aux clubs</t>
  </si>
  <si>
    <t>Structuration clubs/comités de demain - La formation</t>
  </si>
  <si>
    <t>Structuration clubs/comités de demain - Les ETR</t>
  </si>
  <si>
    <t>Ping Citoyen - Soutien aux politiques des jeunes de 4 à 11 ans</t>
  </si>
  <si>
    <t>Ping Citoyen - La féminisation</t>
  </si>
  <si>
    <t>Ping Loisirs/Nouvelles pratiques - Ping en extérieur</t>
  </si>
  <si>
    <t>Les jeunes - Recrutement et fidélisation</t>
  </si>
  <si>
    <t>Ping Citoyen - recrutement et fidélisation des jeunes</t>
  </si>
  <si>
    <t>Promotion du Sport santé - Ping Santé</t>
  </si>
  <si>
    <t>Les Jeunes : recrutement et fidélisation des jeunes</t>
  </si>
  <si>
    <t>Initiation péri-scolaire</t>
  </si>
  <si>
    <t>montant obtenu la saison passée</t>
  </si>
  <si>
    <t>FFTT-CENT-23-0001</t>
  </si>
  <si>
    <t>FFTT-CENT-23-0001-1</t>
  </si>
  <si>
    <t>FFTT-CENT-23-0001-2</t>
  </si>
  <si>
    <t>FFTT-CENT-23-0001-3</t>
  </si>
  <si>
    <t>FFTT-CENT-23-0001-4</t>
  </si>
  <si>
    <t>FFTT-CENT-23-0002</t>
  </si>
  <si>
    <t>FFTT-CENT-23-0002-1</t>
  </si>
  <si>
    <t>FFTT-CENT-23-0002-2</t>
  </si>
  <si>
    <t>FFTT-CENT-23-0002-3</t>
  </si>
  <si>
    <t>FFTT-CENT-23-0002-4</t>
  </si>
  <si>
    <t>Ping Citoyen - Recrutement et fidélisation des jeunes</t>
  </si>
  <si>
    <t>FFTT-CENT-23-0003</t>
  </si>
  <si>
    <t>FFTT-CENT-23-0003-1</t>
  </si>
  <si>
    <t>FFTT-CENT-23-0003-2</t>
  </si>
  <si>
    <t>FFTT-CENT-23-0003-3</t>
  </si>
  <si>
    <t>FFTT-CENT-23-0003-4</t>
  </si>
  <si>
    <t>Structuration club de demain : Soutien aux clubs</t>
  </si>
  <si>
    <t>Ping citoyen : La féminisation</t>
  </si>
  <si>
    <t>comité du Cher</t>
  </si>
  <si>
    <t>comité d'Eure-et-Loir</t>
  </si>
  <si>
    <t>comité de l'Indre</t>
  </si>
  <si>
    <t>comité d'Indre-et-Loire</t>
  </si>
  <si>
    <t>comité du Loir-et-Cher</t>
  </si>
  <si>
    <t>Comité du Loiret</t>
  </si>
  <si>
    <t>FFTT-CENT-23-0004</t>
  </si>
  <si>
    <t>FFTT-CENT-23-0004-1</t>
  </si>
  <si>
    <t>FFTT-CENT-23-0004-2</t>
  </si>
  <si>
    <t>FFTT-CENT-23-0004-3</t>
  </si>
  <si>
    <t>Ping citoyen - Recrutement et fidélisation des jeunes</t>
  </si>
  <si>
    <t>Structuration du club de demain - développement durable</t>
  </si>
  <si>
    <t>Ping Loisirs/Nouvelles pratiques - Développement de nouvelles pratiques</t>
  </si>
  <si>
    <t>FFTT-CENT-23-0005</t>
  </si>
  <si>
    <t>FFTT-CENT-23-0005-1</t>
  </si>
  <si>
    <t>Création d'une section sport adapté</t>
  </si>
  <si>
    <t>04370596</t>
  </si>
  <si>
    <t>ATT Langeais St Mars</t>
  </si>
  <si>
    <t>FFTT-CENT-23-0006</t>
  </si>
  <si>
    <t>FFTT-CENT-23-0006-1</t>
  </si>
  <si>
    <t>FFTT-CENT-23-0006-2</t>
  </si>
  <si>
    <t>FFTT-CENT-23-0006-3</t>
  </si>
  <si>
    <t>Ping citoyen - La féminisation</t>
  </si>
  <si>
    <t>FFTT-CENT-23-0007</t>
  </si>
  <si>
    <t>FFTT-CENT-23-0007-1</t>
  </si>
  <si>
    <t>FFTT-CENT-23-0008</t>
  </si>
  <si>
    <t xml:space="preserve">	FFTT-CENT-23-0008-1</t>
  </si>
  <si>
    <t xml:space="preserve">	FFTT-CENT-23-0008-2</t>
  </si>
  <si>
    <t xml:space="preserve">	FFTT-CENT-23-0008-3</t>
  </si>
  <si>
    <t xml:space="preserve">	Ping Loisir - Pratiques : Développement des nouvelles partiques</t>
  </si>
  <si>
    <t>FFTT-CENT-23-0009</t>
  </si>
  <si>
    <t>FFTT-CENT-23-0009-1</t>
  </si>
  <si>
    <t>FFTT-CENT-23-0009-2</t>
  </si>
  <si>
    <t>FFTT-CENT-23-0009-3</t>
  </si>
  <si>
    <t>Diversification de la pratique: le Dark Ping</t>
  </si>
  <si>
    <t>FFTT-CENT-23-0010</t>
  </si>
  <si>
    <t>FFTT-CENT-23-0010-1</t>
  </si>
  <si>
    <t>FFTT-CENT-23-0010-2</t>
  </si>
  <si>
    <t>FFTT-CENT-23-0011</t>
  </si>
  <si>
    <t xml:space="preserve">	FFTT-CENT-23-0011-1</t>
  </si>
  <si>
    <t>04410466</t>
  </si>
  <si>
    <t>Blois Ping</t>
  </si>
  <si>
    <t>FFTT-CENT-23-0012-1</t>
  </si>
  <si>
    <t>04370349</t>
  </si>
  <si>
    <t>TT Monts-Artannes</t>
  </si>
  <si>
    <t>Ping 4-7 ans</t>
  </si>
  <si>
    <t>FFTT-CENT-23-0014</t>
  </si>
  <si>
    <t>FFTT-CENT-23-0014-1</t>
  </si>
  <si>
    <t>FFTT-CENT-23-0014-2</t>
  </si>
  <si>
    <t>FFTT-CENT-23-0014-3</t>
  </si>
  <si>
    <t>FFTT-CENT-23-0014-4</t>
  </si>
  <si>
    <t>Accompagner les clubs : la formation</t>
  </si>
  <si>
    <t>Accompagner les clubs : soutien aux clubs</t>
  </si>
  <si>
    <t>FFTT-CENT-23-0015</t>
  </si>
  <si>
    <t xml:space="preserve">	FFTT-CENT-23-0015-1</t>
  </si>
  <si>
    <t xml:space="preserve">	FFTT-CENT-23-0015-2</t>
  </si>
  <si>
    <t xml:space="preserve">	FFTT-CENT-23-0015-3</t>
  </si>
  <si>
    <t xml:space="preserve">	FFTT-CENT-23-0015-4</t>
  </si>
  <si>
    <t xml:space="preserve">	Ping Citoyen : la féminisation</t>
  </si>
  <si>
    <t>C'Chartres TT</t>
  </si>
  <si>
    <t>FFTT-CENT-23-0017</t>
  </si>
  <si>
    <t>FFTT-CENT-23-0017-1</t>
  </si>
  <si>
    <t>FFTT-CENT-23-0017-2</t>
  </si>
  <si>
    <t>Projet détection</t>
  </si>
  <si>
    <t>Ping santé</t>
  </si>
  <si>
    <t>04280004</t>
  </si>
  <si>
    <t>FFTT-CENT-23-0018</t>
  </si>
  <si>
    <t>FFTT-CENT-23-0018-1</t>
  </si>
  <si>
    <t>FFTT-CENT-23-0018-2</t>
  </si>
  <si>
    <t>FFTT-CENT-23-0018-3</t>
  </si>
  <si>
    <t xml:space="preserve">	Ping Extérieur</t>
  </si>
  <si>
    <t>FFTT-CENT-23-0019</t>
  </si>
  <si>
    <t>FFTT-CENT-23-0019-1</t>
  </si>
  <si>
    <t>FFTT-CENT-23-0019-2</t>
  </si>
  <si>
    <t>FFTT-CENT-23-0019-3</t>
  </si>
  <si>
    <t>FFTT-CENT-23-0019-4</t>
  </si>
  <si>
    <t xml:space="preserve">	Développement du Ping Citoyen</t>
  </si>
  <si>
    <t>Jouer au ping autrement</t>
  </si>
  <si>
    <t xml:space="preserve">	ping éco responsable / développement durable</t>
  </si>
  <si>
    <t>FFTT-CENT-23-0020</t>
  </si>
  <si>
    <t>FFTT-CENT-23-0020-1</t>
  </si>
  <si>
    <t>Développer l'activité de Tennis de Table à Amilly</t>
  </si>
  <si>
    <t>FFTT-CENT-23-0021</t>
  </si>
  <si>
    <t>FFTT-CENT-23-0021-1</t>
  </si>
  <si>
    <t>FFTT-CENT-23-0021-2</t>
  </si>
  <si>
    <t>FFTT-CENT-23-0021-3</t>
  </si>
  <si>
    <t>Développement de la pratique _ Ping Citoyen _ Recrutement et fidélisation des jeunes de - de 11 ans</t>
  </si>
  <si>
    <t xml:space="preserve">	Développement de nouvelles pratiques</t>
  </si>
  <si>
    <t>04370690</t>
  </si>
  <si>
    <t>AP St Senoch</t>
  </si>
  <si>
    <t>découverte du tennis de table pour des jeunes de 7 à 11 ans</t>
  </si>
  <si>
    <t>FFTT-CENT-23-0022</t>
  </si>
  <si>
    <t>FFTT-CENT-23-0022-1</t>
  </si>
  <si>
    <t>FFTT-CENT-23-0025</t>
  </si>
  <si>
    <t>FFTT-CENT-23-0025-1</t>
  </si>
  <si>
    <t>FFTT-CENT-23-0025-2</t>
  </si>
  <si>
    <t>FFTT-CENT-23-0024</t>
  </si>
  <si>
    <t>FFTT-CENT-23-0024-1</t>
  </si>
  <si>
    <t>FFTT-CENT-23-0024-2</t>
  </si>
  <si>
    <t>Développement du dispositif SportSanté - Découverte du tennis de table et développement du sport santé</t>
  </si>
  <si>
    <t>FFTT-CENT-23-0016</t>
  </si>
  <si>
    <t>FFTT-CENT-23-0016-1</t>
  </si>
  <si>
    <t>FFTT-CENT-23-0016-2</t>
  </si>
  <si>
    <t>FFTT-CENT-23-0016-3</t>
  </si>
  <si>
    <t>FFTT-CENT-23-0012</t>
  </si>
  <si>
    <t>FFTT-CENT-23-0026</t>
  </si>
  <si>
    <t>FFTT-CENT-23-0026-1</t>
  </si>
  <si>
    <t>FFTT-CENT-23-0026-2</t>
  </si>
  <si>
    <t>FFTT-CENT-23-0026-3</t>
  </si>
  <si>
    <t>FFTT-CENT-23-0026-4</t>
  </si>
  <si>
    <t xml:space="preserve">	La féminisation</t>
  </si>
  <si>
    <t>La formation</t>
  </si>
  <si>
    <t>04410080</t>
  </si>
  <si>
    <t>AMO Mer TT</t>
  </si>
  <si>
    <t>FFTT-CENT-23-0027-1</t>
  </si>
  <si>
    <t>FFTT-CENT-23-0027-2</t>
  </si>
  <si>
    <t>FFTT-CENT-23-0027-3</t>
  </si>
  <si>
    <t>FFTT-CENT-23-0027</t>
  </si>
  <si>
    <t>Développement du Ping extérieur</t>
  </si>
  <si>
    <t>PING Santé et Bien-être</t>
  </si>
  <si>
    <t>2021:27 2022:36 2023:45 projet associatif à développer</t>
  </si>
  <si>
    <t>2021:53 2022:102 2023:99 bonne action globale, action 3 plus faible</t>
  </si>
  <si>
    <t>FFTT-CENT-23-0028</t>
  </si>
  <si>
    <t>FFTT-CENT-23-0028-1</t>
  </si>
  <si>
    <t>FFTT-CENT-23-0029</t>
  </si>
  <si>
    <t xml:space="preserve">	FFTT-CENT-23-0029-1</t>
  </si>
  <si>
    <t xml:space="preserve">	FFTT-CENT-23-0029-2</t>
  </si>
  <si>
    <t xml:space="preserve">	FFTT-CENT-23-0029-3</t>
  </si>
  <si>
    <t>Développement durable et gestes écocitoyens</t>
  </si>
  <si>
    <t>2021:644 2022:841 2023:941 action 1 et 2 plus forte que action 3 et 4</t>
  </si>
  <si>
    <t>2021:847 2022:1133 2023:1270 action 1 et 3 développée, action 2 et 4 faible</t>
  </si>
  <si>
    <t>2021:700 2022:872 2023:901 actions équilibrées</t>
  </si>
  <si>
    <t>2021:2428 2022:2888 2023:3227 action 1 et 2 très dynamiques, action 3 faible, action 4 en question</t>
  </si>
  <si>
    <t>2021:965 2022:1278 2023:1459 actions équilibrées</t>
  </si>
  <si>
    <t>FFTT-CENT-23-0030</t>
  </si>
  <si>
    <t>FFTT-CENT-23-0030-1</t>
  </si>
  <si>
    <t>DEVELOPPEMENT DE LA PRATIQUE (Jeunes, féminines, nouvelles pratiques)</t>
  </si>
  <si>
    <t>FFTT-CENT-23-0031</t>
  </si>
  <si>
    <t>FFTT-CENT-23-0031-1</t>
  </si>
  <si>
    <t>FFTT-CENT-23-0031-2</t>
  </si>
  <si>
    <t>FFTT-CENT-23-0032</t>
  </si>
  <si>
    <t>FFTT-CENT-23-0032-1</t>
  </si>
  <si>
    <t>FFTT-CENT-23-0032-2</t>
  </si>
  <si>
    <t>FFTT-CENT-23-0032-3</t>
  </si>
  <si>
    <t>FFTT-CENT-23-0032-4</t>
  </si>
  <si>
    <t>Développement Durable au Tennis de Table de Joué lès Tours</t>
  </si>
  <si>
    <t>Développement de la pratique des féminines au Tennis de Table de Joué lès Tours</t>
  </si>
  <si>
    <t>Recrutement et fidélisation des jeunes au Tennis de Table de Joué lès Tours</t>
  </si>
  <si>
    <t>Actions de découverte et de promotion de pratiques alternatives du Tennis de Table à Joué lès Tours</t>
  </si>
  <si>
    <t>FFTT-CENT-23-0033</t>
  </si>
  <si>
    <t>FFTT-CENT-23-0033-1</t>
  </si>
  <si>
    <t>FFTT-CENT-23-0033-2</t>
  </si>
  <si>
    <t>FFTT-CENT-23-0033-3</t>
  </si>
  <si>
    <t>FFTT-CENT-23-0033-4</t>
  </si>
  <si>
    <t>Création d’un créneau hebdomadaire avec des personnes atteintes de maladie d’Alzheimer ou d’une maladie apparentée et présentant des troubles du comportement modérés.</t>
  </si>
  <si>
    <t>Découvrir le ping autrement</t>
  </si>
  <si>
    <t>De la découverte du tennis de table à la licenciation.</t>
  </si>
  <si>
    <t>Gestes éco-responsables au sein du club</t>
  </si>
  <si>
    <t>FFTT-CENT-23-0034</t>
  </si>
  <si>
    <t>FFTT-CENT-23-0034-1</t>
  </si>
  <si>
    <t>FFTT-CENT-23-0034-2</t>
  </si>
  <si>
    <t>FFTT-CENT-23-0034-3</t>
  </si>
  <si>
    <t>Rencontre avec le haut niveau sur le Ping Tour !</t>
  </si>
  <si>
    <t>FFTT-CENT-23-0035</t>
  </si>
  <si>
    <t>FFTT-CENT-23-0035-1</t>
  </si>
  <si>
    <t>FFTT-CENT-23-0035-2</t>
  </si>
  <si>
    <t>FFTT-CENT-23-0035-3</t>
  </si>
  <si>
    <t>FFTT-CENT-23-0036</t>
  </si>
  <si>
    <t>FFTT-CENT-23-0036-1</t>
  </si>
  <si>
    <t>Ecole de sport</t>
  </si>
  <si>
    <t>04370307</t>
  </si>
  <si>
    <t>Sainte Maure TT</t>
  </si>
  <si>
    <t>FFTT-CENT-23-0037</t>
  </si>
  <si>
    <t>FFTT-CENT-23-0037-1</t>
  </si>
  <si>
    <t>FFTT-CENT-23-0038</t>
  </si>
  <si>
    <t>FFTT-CENT-23-0038-1</t>
  </si>
  <si>
    <t>FFTT-CENT-23-0039</t>
  </si>
  <si>
    <t>FFTT-CENT-23-0039-1</t>
  </si>
  <si>
    <t>FFTT-CENT-23-0039-2</t>
  </si>
  <si>
    <t>FFTT-CENT-23-0039-3</t>
  </si>
  <si>
    <t>FFTT-CENT-23-0039-4</t>
  </si>
  <si>
    <t>Ping Loisirs/Nouvelles pratiques : Mise en place d'une section ping virtuel</t>
  </si>
  <si>
    <t xml:space="preserve">	Développement du dispositif sport santé</t>
  </si>
  <si>
    <t xml:space="preserve">	Développement durable</t>
  </si>
  <si>
    <t>FFTT-CENT-23-0040</t>
  </si>
  <si>
    <t xml:space="preserve">	FFTT-CENT-23-0040-2</t>
  </si>
  <si>
    <t xml:space="preserve">	FFTT-CENT-23-0040-3</t>
  </si>
  <si>
    <t xml:space="preserve">	FFTT-CENT-23-0040-4</t>
  </si>
  <si>
    <t>04280005</t>
  </si>
  <si>
    <t>CH Châteaudun TT</t>
  </si>
  <si>
    <t>FFTT-CENT-23-0041</t>
  </si>
  <si>
    <t>FFTT-CENT-23-0041-1</t>
  </si>
  <si>
    <t>FFTT-CENT-23-0041-2</t>
  </si>
  <si>
    <t>Développement et maintien des prartiques alternatives</t>
  </si>
  <si>
    <t>Mettre en place le développement durable</t>
  </si>
  <si>
    <t>FFTT-CENT-23-0042</t>
  </si>
  <si>
    <t>FFTT-CENT-23-0042-1</t>
  </si>
  <si>
    <t>mise en place / poursuite de cycles scolaires avec les enfants des écoles de la commune ( St Jean de la Ruelle )</t>
  </si>
  <si>
    <t>FFTT-CENT-23-0040-1</t>
  </si>
  <si>
    <t>Le ping sans Gaspillage</t>
  </si>
  <si>
    <t>developpement de la pratique féminine</t>
  </si>
  <si>
    <t>FFTT-CENT-23-0013</t>
  </si>
  <si>
    <t>tournoi jeune intercommunal de tennis de table du Sud Touraine</t>
  </si>
  <si>
    <t>FFTT-CENT-23-0013-1</t>
  </si>
  <si>
    <t>Ping Parkinson</t>
  </si>
  <si>
    <t>2021:2066 2022:2654 2023:2633 action 1 forte, action 2 avec peu de coûts, action 3 en développement</t>
  </si>
  <si>
    <t>2021:78 2022:108 2023:109 Pas de confinancements ?</t>
  </si>
  <si>
    <t>2021:30 2022:32 2023:67 action 1 et 3 en développement, action 2 à affiner, action 4 négligeable</t>
  </si>
  <si>
    <t>2021:117 2022:180 2023:186 gros investissement</t>
  </si>
  <si>
    <t>2021:44 2022:53 2023:61 action 1 évènementiel, action 2 à développer</t>
  </si>
  <si>
    <t>2021:76 2022:81 2023:108 action de masse</t>
  </si>
  <si>
    <t>2021:83 2022:120 2023:134 action 1 et 2 en développement, action 3 marginale, action 4 à développer</t>
  </si>
  <si>
    <t>2021:34 2022:52 2023:60 action à développer</t>
  </si>
  <si>
    <t>2021:72 2022:105 2023:116 action 1 et 3 principale, action 2 mini, action 4 originale</t>
  </si>
  <si>
    <t>2021:95 2022:115 2023:100 action 1 en développement, action 2 et 3 à concrétiser</t>
  </si>
  <si>
    <t>2021:37 2022:50 2023:59 action 1 à développer, action 2 pérenne</t>
  </si>
  <si>
    <t>2021:25 2022:31 2023:54 action minimale de fonctionnement ?</t>
  </si>
  <si>
    <t>2021:214 2022:376 2023:380 action 1 importante, action 2 et 3 à préciser</t>
  </si>
  <si>
    <t>2021:97 2022:116 2023:126 action 1 à développer, action 2 à quand une affiliation parasport ?</t>
  </si>
  <si>
    <t>2021:90 2022:91 2023:131 action 1 et 2 très forte, action 3 faible</t>
  </si>
  <si>
    <t>2021:55 2022:74 2023:82 projet associatif peu rédigé action 1 en question sans nouvelle salle, action 2 à préciser</t>
  </si>
  <si>
    <t>2021:113 2022:159 2023:148 action 1 et 2 principale, action 3 à développer, action 4 originale</t>
  </si>
  <si>
    <t>2021:41 2022:42 2023:47 pas de projet associatif, action minimale</t>
  </si>
  <si>
    <t>2021:125 2022:151 2023:162 action 1 et 2 forte, action 3 moindre</t>
  </si>
  <si>
    <t>2021:22 2022:25 2023:25 pas de projet associatif, action en développement</t>
  </si>
  <si>
    <t>2021:31 2022:78 2023:119 action structurée</t>
  </si>
  <si>
    <t>2021:149 2022:174 2023:179 action 1,2,3 forte, 4 moindre</t>
  </si>
  <si>
    <t>2021:37 2022:161 2023:157 action à développer</t>
  </si>
  <si>
    <t>2021:136 2022:177 2023:202 action 1 en suspend, action 2 forte, action 3 à développer</t>
  </si>
  <si>
    <t>2021:48 2022:61 2023:65 action globale</t>
  </si>
  <si>
    <t>2021:94 2022:100 2023:102 action à développer</t>
  </si>
  <si>
    <t>2021:123 2022:136 2023:133 action 1 forte, action 2 et 3 faible</t>
  </si>
  <si>
    <t>2021:30 2022:37 2023:40 action à développer</t>
  </si>
  <si>
    <t>2021:41 2022:95 2023:98 actions ambitieuses</t>
  </si>
  <si>
    <t>2021:61 2022:72 2023:89 action globale</t>
  </si>
  <si>
    <t>2021:84 2022:149 2023:99 action à développer</t>
  </si>
  <si>
    <t>2021:127 2022:216 2023:217 action renouvelée</t>
  </si>
  <si>
    <t>2021:260 2022:353 2023:295 action renouvelée</t>
  </si>
  <si>
    <t>Somme à accorder pour que les clubs obtiennent 50% de l'enveloppe territoriale</t>
  </si>
  <si>
    <t>Objectif à atteindre sur les actions féminisation</t>
  </si>
  <si>
    <t>16 336</t>
  </si>
  <si>
    <t>Objectif à atteindre sur les actions Territoires carencés (QPV,ZRR)</t>
  </si>
  <si>
    <t>44 399</t>
  </si>
  <si>
    <t>Objectif à atteindre sur les actions Para-Sport</t>
  </si>
  <si>
    <t>2 096</t>
  </si>
  <si>
    <t>Somme totale demandée par les clubs</t>
  </si>
  <si>
    <t>Somme totale proposée par les évaluateurs</t>
  </si>
  <si>
    <t>Somme totale proposée par référent</t>
  </si>
  <si>
    <t>Somme totale demandée par les comités</t>
  </si>
  <si>
    <t>Somme à accorder pour que les comités obtiennent 38% de l'enveloppe territoriale</t>
  </si>
  <si>
    <t>Somme maximum obtenable par les comités</t>
  </si>
  <si>
    <t>Somme minimale à donner aux clubs</t>
  </si>
  <si>
    <t>Somme totale proposée par le référent</t>
  </si>
  <si>
    <t>Répartition ANS 2023</t>
  </si>
  <si>
    <t>plus de 4000€</t>
  </si>
  <si>
    <t>4S, TT Joué et les 6 comités</t>
  </si>
  <si>
    <t>ste maure, st senoch, parçay-meslay, mont-artannes, chateaudun</t>
  </si>
  <si>
    <t>Bigny, la loupe, sassay</t>
  </si>
  <si>
    <t>Le Blanc, Morée</t>
  </si>
  <si>
    <t>la berri, st avertin,  mer, st marceau, us orléans, olivet, ping st jean</t>
  </si>
  <si>
    <t>cjm, vierzon, sud cher, epernon, luisant, st cyr, fondettes, langeais, cormery, blois, aze, chailles, amilly</t>
  </si>
  <si>
    <t>pas de demande</t>
  </si>
  <si>
    <t xml:space="preserve">pas de demande
</t>
  </si>
  <si>
    <t>Fond national solidaire</t>
  </si>
  <si>
    <t>2021:201 2022:377 2023:232 actions à développer</t>
  </si>
  <si>
    <t>Déols et Chartres</t>
  </si>
  <si>
    <t>Décision commission régionale</t>
  </si>
  <si>
    <t>dossier à améliorer la saison prochaine</t>
  </si>
  <si>
    <t>dossier à séparer en différente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</si>
</sst>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_);[Red]\(#,##0\ &quot;€&quot;\)"/>
    <numFmt numFmtId="44" formatCode="_ * #,##0.00_)\ &quot;€&quot;_ ;_ * \(#,##0.00\)\ &quot;€&quot;_ ;_ * &quot;-&quot;??_)\ &quot;€&quot;_ ;_ @_ "/>
    <numFmt numFmtId="164" formatCode="#,##0\ &quot;€&quot;"/>
    <numFmt numFmtId="165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 (Corps)"/>
    </font>
    <font>
      <sz val="10"/>
      <name val="Calibri (Corps)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C0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EB3FF"/>
        <bgColor indexed="64"/>
      </patternFill>
    </fill>
    <fill>
      <patternFill patternType="solid">
        <fgColor rgb="FFDB96D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13">
    <xf numFmtId="0" fontId="0" fillId="0" borderId="0" xfId="0"/>
    <xf numFmtId="0" fontId="1" fillId="0" borderId="0" xfId="0" applyFont="1"/>
    <xf numFmtId="0" fontId="1" fillId="12" borderId="2" xfId="0" applyFont="1" applyFill="1" applyBorder="1" applyAlignment="1">
      <alignment horizontal="left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left" vertical="center" wrapText="1"/>
    </xf>
    <xf numFmtId="0" fontId="1" fillId="1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7" borderId="2" xfId="0" applyFont="1" applyFill="1" applyBorder="1" applyAlignment="1">
      <alignment horizontal="left" vertical="center" wrapText="1"/>
    </xf>
    <xf numFmtId="0" fontId="1" fillId="13" borderId="2" xfId="0" applyFont="1" applyFill="1" applyBorder="1" applyAlignment="1">
      <alignment horizontal="left" vertical="center" wrapText="1"/>
    </xf>
    <xf numFmtId="0" fontId="1" fillId="19" borderId="2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17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6" fillId="21" borderId="2" xfId="0" applyFont="1" applyFill="1" applyBorder="1" applyAlignment="1">
      <alignment horizontal="center" vertical="center" wrapText="1"/>
    </xf>
    <xf numFmtId="165" fontId="6" fillId="21" borderId="2" xfId="0" applyNumberFormat="1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164" fontId="2" fillId="16" borderId="2" xfId="0" applyNumberFormat="1" applyFont="1" applyFill="1" applyBorder="1" applyAlignment="1">
      <alignment horizontal="center" vertical="center" wrapText="1"/>
    </xf>
    <xf numFmtId="164" fontId="7" fillId="8" borderId="2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49" fontId="1" fillId="17" borderId="2" xfId="0" applyNumberFormat="1" applyFont="1" applyFill="1" applyBorder="1" applyAlignment="1">
      <alignment horizontal="center" vertical="center" wrapText="1"/>
    </xf>
    <xf numFmtId="164" fontId="1" fillId="13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49" fontId="0" fillId="7" borderId="8" xfId="0" applyNumberFormat="1" applyFill="1" applyBorder="1" applyAlignment="1">
      <alignment horizontal="center" vertical="center" wrapText="1"/>
    </xf>
    <xf numFmtId="49" fontId="1" fillId="13" borderId="8" xfId="0" applyNumberFormat="1" applyFont="1" applyFill="1" applyBorder="1" applyAlignment="1">
      <alignment horizontal="center" vertical="center" wrapText="1"/>
    </xf>
    <xf numFmtId="49" fontId="1" fillId="23" borderId="2" xfId="0" applyNumberFormat="1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left" vertical="center" wrapText="1"/>
    </xf>
    <xf numFmtId="164" fontId="2" fillId="2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left" vertical="center" wrapText="1"/>
    </xf>
    <xf numFmtId="165" fontId="6" fillId="9" borderId="2" xfId="1" applyNumberFormat="1" applyFont="1" applyFill="1" applyBorder="1" applyAlignment="1">
      <alignment horizontal="center" vertical="center" wrapText="1"/>
    </xf>
    <xf numFmtId="165" fontId="6" fillId="9" borderId="2" xfId="1" applyNumberFormat="1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49" fontId="1" fillId="17" borderId="1" xfId="0" applyNumberFormat="1" applyFont="1" applyFill="1" applyBorder="1" applyAlignment="1">
      <alignment horizontal="center" vertical="center" wrapText="1"/>
    </xf>
    <xf numFmtId="49" fontId="6" fillId="20" borderId="2" xfId="0" applyNumberFormat="1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165" fontId="6" fillId="20" borderId="2" xfId="1" applyNumberFormat="1" applyFont="1" applyFill="1" applyBorder="1" applyAlignment="1">
      <alignment horizontal="left"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1" fillId="14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1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165" fontId="6" fillId="9" borderId="5" xfId="1" applyNumberFormat="1" applyFont="1" applyFill="1" applyBorder="1" applyAlignment="1">
      <alignment horizontal="left" vertical="center" wrapText="1"/>
    </xf>
    <xf numFmtId="49" fontId="2" fillId="2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9" fontId="1" fillId="0" borderId="0" xfId="0" applyNumberFormat="1" applyFont="1"/>
    <xf numFmtId="164" fontId="6" fillId="2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2" fillId="15" borderId="2" xfId="0" applyNumberFormat="1" applyFont="1" applyFill="1" applyBorder="1" applyAlignment="1">
      <alignment horizontal="center" vertical="center" wrapText="1"/>
    </xf>
    <xf numFmtId="164" fontId="1" fillId="15" borderId="2" xfId="0" applyNumberFormat="1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 vertical="center" wrapText="1"/>
    </xf>
    <xf numFmtId="164" fontId="2" fillId="14" borderId="2" xfId="0" applyNumberFormat="1" applyFont="1" applyFill="1" applyBorder="1" applyAlignment="1">
      <alignment horizontal="center" vertical="center" wrapText="1"/>
    </xf>
    <xf numFmtId="164" fontId="1" fillId="14" borderId="2" xfId="0" applyNumberFormat="1" applyFont="1" applyFill="1" applyBorder="1" applyAlignment="1">
      <alignment horizontal="center" vertical="center" wrapText="1"/>
    </xf>
    <xf numFmtId="164" fontId="2" fillId="11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18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2" fillId="22" borderId="2" xfId="0" applyNumberFormat="1" applyFont="1" applyFill="1" applyBorder="1" applyAlignment="1">
      <alignment horizontal="center" vertical="center" wrapText="1"/>
    </xf>
    <xf numFmtId="164" fontId="2" fillId="8" borderId="2" xfId="0" applyNumberFormat="1" applyFont="1" applyFill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164" fontId="2" fillId="10" borderId="2" xfId="0" applyNumberFormat="1" applyFon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center" vertical="center" wrapText="1"/>
    </xf>
    <xf numFmtId="164" fontId="1" fillId="19" borderId="2" xfId="0" applyNumberFormat="1" applyFont="1" applyFill="1" applyBorder="1" applyAlignment="1">
      <alignment horizontal="center" vertical="center" wrapText="1"/>
    </xf>
    <xf numFmtId="164" fontId="1" fillId="12" borderId="2" xfId="0" applyNumberFormat="1" applyFont="1" applyFill="1" applyBorder="1" applyAlignment="1">
      <alignment horizontal="center" vertical="center" wrapText="1"/>
    </xf>
    <xf numFmtId="164" fontId="1" fillId="11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13" borderId="2" xfId="0" applyNumberFormat="1" applyFont="1" applyFill="1" applyBorder="1" applyAlignment="1">
      <alignment horizontal="center" vertical="center" wrapText="1"/>
    </xf>
    <xf numFmtId="164" fontId="2" fillId="12" borderId="2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164" fontId="2" fillId="8" borderId="5" xfId="0" applyNumberFormat="1" applyFont="1" applyFill="1" applyBorder="1" applyAlignment="1">
      <alignment horizontal="center" vertical="center" wrapText="1"/>
    </xf>
    <xf numFmtId="164" fontId="1" fillId="17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15" borderId="2" xfId="0" applyNumberFormat="1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17" borderId="3" xfId="0" applyFont="1" applyFill="1" applyBorder="1" applyAlignment="1">
      <alignment horizontal="left" vertical="center" wrapText="1"/>
    </xf>
    <xf numFmtId="49" fontId="1" fillId="25" borderId="2" xfId="0" applyNumberFormat="1" applyFont="1" applyFill="1" applyBorder="1" applyAlignment="1">
      <alignment horizontal="center" vertical="center" wrapText="1"/>
    </xf>
    <xf numFmtId="0" fontId="1" fillId="25" borderId="2" xfId="0" applyFont="1" applyFill="1" applyBorder="1" applyAlignment="1">
      <alignment horizontal="center" vertical="center" wrapText="1"/>
    </xf>
    <xf numFmtId="0" fontId="1" fillId="25" borderId="2" xfId="0" applyFont="1" applyFill="1" applyBorder="1" applyAlignment="1">
      <alignment horizontal="left" vertical="center" wrapText="1"/>
    </xf>
    <xf numFmtId="164" fontId="1" fillId="25" borderId="2" xfId="0" applyNumberFormat="1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49" fontId="2" fillId="8" borderId="8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9" borderId="2" xfId="1" applyNumberFormat="1" applyFont="1" applyFill="1" applyBorder="1" applyAlignment="1">
      <alignment horizontal="center" vertical="center" wrapText="1"/>
    </xf>
    <xf numFmtId="0" fontId="6" fillId="9" borderId="5" xfId="1" applyNumberFormat="1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25" borderId="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20" borderId="2" xfId="1" applyNumberFormat="1" applyFont="1" applyFill="1" applyBorder="1" applyAlignment="1">
      <alignment horizontal="center" vertical="center" wrapText="1"/>
    </xf>
    <xf numFmtId="0" fontId="1" fillId="6" borderId="2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1" applyNumberFormat="1" applyFont="1" applyFill="1" applyBorder="1" applyAlignment="1">
      <alignment horizontal="center" vertical="center"/>
    </xf>
    <xf numFmtId="0" fontId="1" fillId="24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1" applyNumberFormat="1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2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1" fillId="15" borderId="3" xfId="0" applyFont="1" applyFill="1" applyBorder="1" applyAlignment="1">
      <alignment horizontal="center" vertical="center"/>
    </xf>
    <xf numFmtId="164" fontId="1" fillId="15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left" vertical="center" wrapText="1"/>
    </xf>
    <xf numFmtId="164" fontId="7" fillId="10" borderId="2" xfId="0" applyNumberFormat="1" applyFont="1" applyFill="1" applyBorder="1" applyAlignment="1">
      <alignment horizontal="center" vertical="center" wrapText="1"/>
    </xf>
    <xf numFmtId="49" fontId="7" fillId="10" borderId="8" xfId="0" applyNumberFormat="1" applyFont="1" applyFill="1" applyBorder="1" applyAlignment="1">
      <alignment horizontal="center" vertical="center" wrapText="1"/>
    </xf>
    <xf numFmtId="164" fontId="7" fillId="10" borderId="5" xfId="0" applyNumberFormat="1" applyFont="1" applyFill="1" applyBorder="1" applyAlignment="1">
      <alignment horizontal="center" vertical="center" wrapText="1"/>
    </xf>
    <xf numFmtId="49" fontId="7" fillId="10" borderId="10" xfId="0" applyNumberFormat="1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164" fontId="2" fillId="9" borderId="5" xfId="0" applyNumberFormat="1" applyFont="1" applyFill="1" applyBorder="1" applyAlignment="1">
      <alignment horizontal="center" vertical="center" wrapText="1"/>
    </xf>
    <xf numFmtId="164" fontId="2" fillId="9" borderId="2" xfId="0" applyNumberFormat="1" applyFont="1" applyFill="1" applyBorder="1" applyAlignment="1">
      <alignment horizontal="center" vertical="center" wrapText="1"/>
    </xf>
    <xf numFmtId="49" fontId="2" fillId="9" borderId="8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164" fontId="1" fillId="11" borderId="3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0" fontId="1" fillId="26" borderId="2" xfId="0" applyFont="1" applyFill="1" applyBorder="1" applyAlignment="1">
      <alignment horizontal="center" vertical="center" wrapText="1"/>
    </xf>
    <xf numFmtId="0" fontId="1" fillId="26" borderId="2" xfId="0" applyFont="1" applyFill="1" applyBorder="1" applyAlignment="1">
      <alignment horizontal="left" vertical="center" wrapText="1"/>
    </xf>
    <xf numFmtId="0" fontId="1" fillId="26" borderId="2" xfId="0" applyFont="1" applyFill="1" applyBorder="1" applyAlignment="1">
      <alignment horizontal="center" vertical="center"/>
    </xf>
    <xf numFmtId="164" fontId="1" fillId="26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9" fontId="2" fillId="13" borderId="3" xfId="0" applyNumberFormat="1" applyFont="1" applyFill="1" applyBorder="1" applyAlignment="1">
      <alignment horizontal="center" vertical="center" wrapText="1"/>
    </xf>
    <xf numFmtId="49" fontId="2" fillId="13" borderId="4" xfId="0" applyNumberFormat="1" applyFont="1" applyFill="1" applyBorder="1" applyAlignment="1">
      <alignment horizontal="center" vertical="center" wrapText="1"/>
    </xf>
    <xf numFmtId="49" fontId="2" fillId="12" borderId="3" xfId="0" applyNumberFormat="1" applyFont="1" applyFill="1" applyBorder="1" applyAlignment="1">
      <alignment horizontal="center" vertical="center" wrapText="1"/>
    </xf>
    <xf numFmtId="49" fontId="2" fillId="12" borderId="4" xfId="0" applyNumberFormat="1" applyFont="1" applyFill="1" applyBorder="1" applyAlignment="1">
      <alignment horizontal="center" vertical="center" wrapText="1"/>
    </xf>
    <xf numFmtId="49" fontId="2" fillId="12" borderId="5" xfId="0" applyNumberFormat="1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164" fontId="2" fillId="13" borderId="3" xfId="0" applyNumberFormat="1" applyFont="1" applyFill="1" applyBorder="1" applyAlignment="1">
      <alignment horizontal="center" vertical="center" wrapText="1"/>
    </xf>
    <xf numFmtId="164" fontId="2" fillId="13" borderId="4" xfId="0" applyNumberFormat="1" applyFont="1" applyFill="1" applyBorder="1" applyAlignment="1">
      <alignment horizontal="center" vertical="center" wrapText="1"/>
    </xf>
    <xf numFmtId="164" fontId="2" fillId="13" borderId="5" xfId="0" applyNumberFormat="1" applyFont="1" applyFill="1" applyBorder="1" applyAlignment="1">
      <alignment horizontal="center" vertical="center" wrapText="1"/>
    </xf>
    <xf numFmtId="164" fontId="2" fillId="12" borderId="3" xfId="0" applyNumberFormat="1" applyFont="1" applyFill="1" applyBorder="1" applyAlignment="1">
      <alignment horizontal="center" vertical="center" wrapText="1"/>
    </xf>
    <xf numFmtId="164" fontId="2" fillId="12" borderId="4" xfId="0" applyNumberFormat="1" applyFont="1" applyFill="1" applyBorder="1" applyAlignment="1">
      <alignment horizontal="center" vertical="center" wrapText="1"/>
    </xf>
    <xf numFmtId="164" fontId="2" fillId="12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2" fillId="10" borderId="3" xfId="0" applyNumberFormat="1" applyFont="1" applyFill="1" applyBorder="1" applyAlignment="1">
      <alignment horizontal="center" vertical="center" wrapText="1"/>
    </xf>
    <xf numFmtId="49" fontId="2" fillId="10" borderId="4" xfId="0" applyNumberFormat="1" applyFont="1" applyFill="1" applyBorder="1" applyAlignment="1">
      <alignment horizontal="center" vertical="center" wrapText="1"/>
    </xf>
    <xf numFmtId="49" fontId="2" fillId="10" borderId="5" xfId="0" applyNumberFormat="1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 wrapText="1"/>
    </xf>
    <xf numFmtId="49" fontId="2" fillId="8" borderId="4" xfId="0" applyNumberFormat="1" applyFont="1" applyFill="1" applyBorder="1" applyAlignment="1">
      <alignment horizontal="center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164" fontId="2" fillId="14" borderId="2" xfId="0" applyNumberFormat="1" applyFont="1" applyFill="1" applyBorder="1" applyAlignment="1">
      <alignment horizontal="center" vertical="center" wrapText="1"/>
    </xf>
    <xf numFmtId="164" fontId="1" fillId="14" borderId="2" xfId="0" applyNumberFormat="1" applyFont="1" applyFill="1" applyBorder="1" applyAlignment="1">
      <alignment horizontal="center" vertical="center" wrapText="1"/>
    </xf>
    <xf numFmtId="164" fontId="2" fillId="22" borderId="3" xfId="0" applyNumberFormat="1" applyFont="1" applyFill="1" applyBorder="1" applyAlignment="1">
      <alignment horizontal="center" vertical="center" wrapText="1"/>
    </xf>
    <xf numFmtId="164" fontId="2" fillId="22" borderId="4" xfId="0" applyNumberFormat="1" applyFont="1" applyFill="1" applyBorder="1" applyAlignment="1">
      <alignment horizontal="center" vertical="center" wrapText="1"/>
    </xf>
    <xf numFmtId="164" fontId="2" fillId="22" borderId="5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4" fontId="6" fillId="9" borderId="3" xfId="0" applyNumberFormat="1" applyFont="1" applyFill="1" applyBorder="1" applyAlignment="1">
      <alignment horizontal="center" vertical="center" wrapText="1"/>
    </xf>
    <xf numFmtId="164" fontId="6" fillId="9" borderId="4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49" fontId="6" fillId="9" borderId="5" xfId="0" applyNumberFormat="1" applyFont="1" applyFill="1" applyBorder="1" applyAlignment="1">
      <alignment horizontal="center" vertical="center" wrapText="1"/>
    </xf>
    <xf numFmtId="164" fontId="0" fillId="9" borderId="3" xfId="0" applyNumberFormat="1" applyFill="1" applyBorder="1" applyAlignment="1">
      <alignment horizontal="center" vertical="center" wrapText="1"/>
    </xf>
    <xf numFmtId="164" fontId="0" fillId="9" borderId="5" xfId="0" applyNumberFormat="1" applyFill="1" applyBorder="1" applyAlignment="1">
      <alignment horizontal="center" vertical="center" wrapText="1"/>
    </xf>
    <xf numFmtId="49" fontId="1" fillId="26" borderId="3" xfId="0" applyNumberFormat="1" applyFont="1" applyFill="1" applyBorder="1" applyAlignment="1">
      <alignment horizontal="center" vertical="center" wrapText="1"/>
    </xf>
    <xf numFmtId="49" fontId="1" fillId="26" borderId="5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164" fontId="2" fillId="16" borderId="3" xfId="0" applyNumberFormat="1" applyFont="1" applyFill="1" applyBorder="1" applyAlignment="1">
      <alignment horizontal="center" vertical="center" wrapText="1"/>
    </xf>
    <xf numFmtId="164" fontId="2" fillId="16" borderId="4" xfId="0" applyNumberFormat="1" applyFont="1" applyFill="1" applyBorder="1" applyAlignment="1">
      <alignment horizontal="center" vertical="center" wrapText="1"/>
    </xf>
    <xf numFmtId="164" fontId="2" fillId="16" borderId="5" xfId="0" applyNumberFormat="1" applyFont="1" applyFill="1" applyBorder="1" applyAlignment="1">
      <alignment horizontal="center" vertical="center" wrapText="1"/>
    </xf>
    <xf numFmtId="164" fontId="2" fillId="18" borderId="2" xfId="0" applyNumberFormat="1" applyFont="1" applyFill="1" applyBorder="1" applyAlignment="1">
      <alignment horizontal="center" vertical="center" wrapText="1"/>
    </xf>
    <xf numFmtId="164" fontId="2" fillId="8" borderId="3" xfId="0" applyNumberFormat="1" applyFont="1" applyFill="1" applyBorder="1" applyAlignment="1">
      <alignment horizontal="center" vertical="center" wrapText="1"/>
    </xf>
    <xf numFmtId="164" fontId="2" fillId="8" borderId="4" xfId="0" applyNumberFormat="1" applyFont="1" applyFill="1" applyBorder="1" applyAlignment="1">
      <alignment horizontal="center" vertical="center" wrapText="1"/>
    </xf>
    <xf numFmtId="164" fontId="2" fillId="8" borderId="5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164" fontId="2" fillId="10" borderId="4" xfId="0" applyNumberFormat="1" applyFont="1" applyFill="1" applyBorder="1" applyAlignment="1">
      <alignment horizontal="center" vertical="center" wrapText="1"/>
    </xf>
    <xf numFmtId="164" fontId="2" fillId="10" borderId="5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6" borderId="3" xfId="0" applyNumberFormat="1" applyFont="1" applyFill="1" applyBorder="1" applyAlignment="1">
      <alignment horizontal="center" vertical="center" wrapText="1"/>
    </xf>
    <xf numFmtId="164" fontId="1" fillId="26" borderId="5" xfId="0" applyNumberFormat="1" applyFont="1" applyFill="1" applyBorder="1" applyAlignment="1">
      <alignment horizontal="center" vertical="center" wrapText="1"/>
    </xf>
    <xf numFmtId="49" fontId="2" fillId="16" borderId="3" xfId="0" applyNumberFormat="1" applyFont="1" applyFill="1" applyBorder="1" applyAlignment="1">
      <alignment horizontal="center" vertical="center" wrapText="1"/>
    </xf>
    <xf numFmtId="49" fontId="2" fillId="16" borderId="4" xfId="0" applyNumberFormat="1" applyFont="1" applyFill="1" applyBorder="1" applyAlignment="1">
      <alignment horizontal="center" vertical="center" wrapText="1"/>
    </xf>
    <xf numFmtId="49" fontId="2" fillId="16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14" borderId="8" xfId="0" applyNumberFormat="1" applyFont="1" applyFill="1" applyBorder="1" applyAlignment="1">
      <alignment horizontal="center" vertical="center" wrapText="1"/>
    </xf>
    <xf numFmtId="49" fontId="2" fillId="14" borderId="10" xfId="0" applyNumberFormat="1" applyFont="1" applyFill="1" applyBorder="1" applyAlignment="1">
      <alignment horizontal="center" vertical="center" wrapText="1"/>
    </xf>
    <xf numFmtId="49" fontId="1" fillId="15" borderId="3" xfId="0" applyNumberFormat="1" applyFont="1" applyFill="1" applyBorder="1" applyAlignment="1">
      <alignment horizontal="center" vertical="center" wrapText="1"/>
    </xf>
    <xf numFmtId="49" fontId="1" fillId="15" borderId="4" xfId="0" applyNumberFormat="1" applyFont="1" applyFill="1" applyBorder="1" applyAlignment="1">
      <alignment horizontal="center" vertical="center" wrapText="1"/>
    </xf>
    <xf numFmtId="49" fontId="1" fillId="15" borderId="5" xfId="0" applyNumberFormat="1" applyFont="1" applyFill="1" applyBorder="1" applyAlignment="1">
      <alignment horizontal="center" vertical="center" wrapText="1"/>
    </xf>
    <xf numFmtId="49" fontId="2" fillId="18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49" fontId="1" fillId="19" borderId="3" xfId="0" applyNumberFormat="1" applyFont="1" applyFill="1" applyBorder="1" applyAlignment="1">
      <alignment horizontal="center" vertical="center" wrapText="1"/>
    </xf>
    <xf numFmtId="49" fontId="1" fillId="19" borderId="4" xfId="0" applyNumberFormat="1" applyFont="1" applyFill="1" applyBorder="1" applyAlignment="1">
      <alignment horizontal="center" vertical="center" wrapText="1"/>
    </xf>
    <xf numFmtId="49" fontId="1" fillId="19" borderId="5" xfId="0" applyNumberFormat="1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164" fontId="2" fillId="11" borderId="2" xfId="0" applyNumberFormat="1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1" fillId="12" borderId="3" xfId="0" applyNumberFormat="1" applyFont="1" applyFill="1" applyBorder="1" applyAlignment="1">
      <alignment horizontal="center" vertical="center" wrapText="1"/>
    </xf>
    <xf numFmtId="164" fontId="1" fillId="12" borderId="4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49" fontId="1" fillId="13" borderId="5" xfId="0" applyNumberFormat="1" applyFont="1" applyFill="1" applyBorder="1" applyAlignment="1">
      <alignment horizontal="center" vertical="center" wrapText="1"/>
    </xf>
    <xf numFmtId="49" fontId="1" fillId="17" borderId="3" xfId="0" applyNumberFormat="1" applyFont="1" applyFill="1" applyBorder="1" applyAlignment="1">
      <alignment horizontal="center" vertical="center" wrapText="1"/>
    </xf>
    <xf numFmtId="49" fontId="1" fillId="17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1" fillId="11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17" borderId="8" xfId="0" applyNumberFormat="1" applyFont="1" applyFill="1" applyBorder="1" applyAlignment="1">
      <alignment horizontal="center" vertical="center" wrapText="1"/>
    </xf>
    <xf numFmtId="49" fontId="1" fillId="17" borderId="10" xfId="0" applyNumberFormat="1" applyFont="1" applyFill="1" applyBorder="1" applyAlignment="1">
      <alignment horizontal="center" vertical="center" wrapText="1"/>
    </xf>
    <xf numFmtId="164" fontId="1" fillId="15" borderId="3" xfId="0" applyNumberFormat="1" applyFont="1" applyFill="1" applyBorder="1" applyAlignment="1">
      <alignment horizontal="center" vertical="center" wrapText="1"/>
    </xf>
    <xf numFmtId="164" fontId="1" fillId="15" borderId="4" xfId="0" applyNumberFormat="1" applyFont="1" applyFill="1" applyBorder="1" applyAlignment="1">
      <alignment horizontal="center" vertical="center" wrapText="1"/>
    </xf>
    <xf numFmtId="164" fontId="1" fillId="15" borderId="5" xfId="0" applyNumberFormat="1" applyFont="1" applyFill="1" applyBorder="1" applyAlignment="1">
      <alignment horizontal="center" vertical="center" wrapText="1"/>
    </xf>
    <xf numFmtId="49" fontId="7" fillId="8" borderId="3" xfId="0" applyNumberFormat="1" applyFont="1" applyFill="1" applyBorder="1" applyAlignment="1">
      <alignment horizontal="center" vertical="center" wrapText="1"/>
    </xf>
    <xf numFmtId="49" fontId="7" fillId="8" borderId="4" xfId="0" applyNumberFormat="1" applyFont="1" applyFill="1" applyBorder="1" applyAlignment="1">
      <alignment horizontal="center" vertical="center" wrapText="1"/>
    </xf>
    <xf numFmtId="49" fontId="7" fillId="8" borderId="5" xfId="0" applyNumberFormat="1" applyFont="1" applyFill="1" applyBorder="1" applyAlignment="1">
      <alignment horizontal="center" vertical="center" wrapText="1"/>
    </xf>
    <xf numFmtId="164" fontId="1" fillId="17" borderId="3" xfId="0" applyNumberFormat="1" applyFont="1" applyFill="1" applyBorder="1" applyAlignment="1">
      <alignment horizontal="center" vertical="center" wrapText="1"/>
    </xf>
    <xf numFmtId="164" fontId="1" fillId="17" borderId="4" xfId="0" applyNumberFormat="1" applyFont="1" applyFill="1" applyBorder="1" applyAlignment="1">
      <alignment horizontal="center" vertical="center" wrapText="1"/>
    </xf>
    <xf numFmtId="164" fontId="1" fillId="19" borderId="3" xfId="0" applyNumberFormat="1" applyFont="1" applyFill="1" applyBorder="1" applyAlignment="1">
      <alignment horizontal="center" vertical="center" wrapText="1"/>
    </xf>
    <xf numFmtId="164" fontId="1" fillId="19" borderId="4" xfId="0" applyNumberFormat="1" applyFont="1" applyFill="1" applyBorder="1" applyAlignment="1">
      <alignment horizontal="center" vertical="center" wrapText="1"/>
    </xf>
    <xf numFmtId="164" fontId="1" fillId="19" borderId="5" xfId="0" applyNumberFormat="1" applyFon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 wrapText="1"/>
    </xf>
    <xf numFmtId="49" fontId="0" fillId="9" borderId="5" xfId="0" applyNumberFormat="1" applyFill="1" applyBorder="1" applyAlignment="1">
      <alignment horizontal="center" vertical="center" wrapText="1"/>
    </xf>
    <xf numFmtId="49" fontId="2" fillId="10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1" fillId="13" borderId="3" xfId="0" applyNumberFormat="1" applyFont="1" applyFill="1" applyBorder="1" applyAlignment="1">
      <alignment horizontal="center" vertical="center" wrapText="1"/>
    </xf>
    <xf numFmtId="164" fontId="1" fillId="13" borderId="4" xfId="0" applyNumberFormat="1" applyFont="1" applyFill="1" applyBorder="1" applyAlignment="1">
      <alignment horizontal="center" vertical="center" wrapText="1"/>
    </xf>
    <xf numFmtId="164" fontId="1" fillId="13" borderId="5" xfId="0" applyNumberFormat="1" applyFont="1" applyFill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horizontal="center" vertical="center" wrapText="1"/>
    </xf>
    <xf numFmtId="164" fontId="7" fillId="8" borderId="4" xfId="0" applyNumberFormat="1" applyFont="1" applyFill="1" applyBorder="1" applyAlignment="1">
      <alignment horizontal="center" vertical="center" wrapText="1"/>
    </xf>
    <xf numFmtId="164" fontId="7" fillId="8" borderId="5" xfId="0" applyNumberFormat="1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6" fillId="21" borderId="4" xfId="0" applyFont="1" applyFill="1" applyBorder="1" applyAlignment="1">
      <alignment horizontal="center" vertical="center" wrapText="1"/>
    </xf>
    <xf numFmtId="0" fontId="6" fillId="21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14" borderId="2" xfId="0" applyNumberFormat="1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49" fontId="6" fillId="21" borderId="3" xfId="0" applyNumberFormat="1" applyFont="1" applyFill="1" applyBorder="1" applyAlignment="1">
      <alignment horizontal="center" vertical="center" wrapText="1"/>
    </xf>
    <xf numFmtId="49" fontId="6" fillId="21" borderId="4" xfId="0" applyNumberFormat="1" applyFont="1" applyFill="1" applyBorder="1" applyAlignment="1">
      <alignment horizontal="center" vertical="center" wrapText="1"/>
    </xf>
    <xf numFmtId="49" fontId="6" fillId="21" borderId="5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49" fontId="1" fillId="16" borderId="3" xfId="0" applyNumberFormat="1" applyFont="1" applyFill="1" applyBorder="1" applyAlignment="1">
      <alignment horizontal="center" vertical="center" wrapText="1"/>
    </xf>
    <xf numFmtId="49" fontId="1" fillId="16" borderId="4" xfId="0" applyNumberFormat="1" applyFont="1" applyFill="1" applyBorder="1" applyAlignment="1">
      <alignment horizontal="center" vertical="center" wrapText="1"/>
    </xf>
    <xf numFmtId="49" fontId="1" fillId="16" borderId="5" xfId="0" applyNumberFormat="1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49" fontId="2" fillId="22" borderId="2" xfId="0" applyNumberFormat="1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3C0FF"/>
      <color rgb="FFEEB3FF"/>
      <color rgb="FFDB9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F1C1-BE9A-E744-BE0A-E512EE25D496}">
  <sheetPr codeName="Feuil1"/>
  <dimension ref="A1:N126"/>
  <sheetViews>
    <sheetView tabSelected="1" workbookViewId="0">
      <pane xSplit="5" ySplit="2" topLeftCell="F101" activePane="bottomRight" state="frozenSplit"/>
      <selection sqref="A1:O1"/>
      <selection pane="topRight" activeCell="G1" sqref="G1"/>
      <selection pane="bottomLeft" activeCell="A12" sqref="A12"/>
      <selection pane="bottomRight" activeCell="G113" sqref="G113"/>
    </sheetView>
  </sheetViews>
  <sheetFormatPr baseColWidth="10" defaultRowHeight="14" x14ac:dyDescent="0.2"/>
  <cols>
    <col min="1" max="1" width="10.33203125" style="20" customWidth="1"/>
    <col min="2" max="2" width="16.83203125" style="20" customWidth="1"/>
    <col min="3" max="3" width="14.83203125" style="20" customWidth="1"/>
    <col min="4" max="4" width="16.33203125" style="20" customWidth="1"/>
    <col min="5" max="5" width="24" style="1" customWidth="1"/>
    <col min="6" max="6" width="10.6640625" style="1" customWidth="1"/>
    <col min="7" max="7" width="10.83203125" style="1" customWidth="1"/>
    <col min="8" max="11" width="11.1640625" style="1" customWidth="1"/>
    <col min="12" max="12" width="41" style="1" customWidth="1"/>
    <col min="13" max="13" width="10.1640625" style="1" customWidth="1"/>
    <col min="14" max="14" width="8.1640625" style="1" customWidth="1"/>
    <col min="15" max="16384" width="10.83203125" style="1"/>
  </cols>
  <sheetData>
    <row r="1" spans="1:13" ht="14" customHeight="1" x14ac:dyDescent="0.2">
      <c r="A1" s="377" t="s">
        <v>376</v>
      </c>
      <c r="B1" s="378"/>
      <c r="C1" s="378"/>
      <c r="D1" s="378"/>
      <c r="E1" s="378"/>
      <c r="F1" s="378"/>
      <c r="G1" s="378"/>
      <c r="H1" s="378"/>
      <c r="I1" s="378"/>
      <c r="J1" s="99"/>
      <c r="K1" s="99"/>
    </row>
    <row r="2" spans="1:13" ht="60" x14ac:dyDescent="0.2">
      <c r="A2" s="19" t="s">
        <v>22</v>
      </c>
      <c r="B2" s="19" t="s">
        <v>0</v>
      </c>
      <c r="C2" s="19" t="s">
        <v>20</v>
      </c>
      <c r="D2" s="19" t="s">
        <v>18</v>
      </c>
      <c r="E2" s="19" t="s">
        <v>1</v>
      </c>
      <c r="F2" s="19" t="s">
        <v>64</v>
      </c>
      <c r="G2" s="19" t="s">
        <v>90</v>
      </c>
      <c r="H2" s="19" t="s">
        <v>389</v>
      </c>
      <c r="I2" s="19" t="s">
        <v>2</v>
      </c>
      <c r="J2" s="100" t="s">
        <v>386</v>
      </c>
      <c r="K2" s="19" t="s">
        <v>2</v>
      </c>
      <c r="L2" s="19" t="s">
        <v>63</v>
      </c>
      <c r="M2" s="121" t="s">
        <v>104</v>
      </c>
    </row>
    <row r="3" spans="1:13" ht="29" customHeight="1" x14ac:dyDescent="0.2">
      <c r="A3" s="119" t="s">
        <v>51</v>
      </c>
      <c r="B3" s="42" t="s">
        <v>50</v>
      </c>
      <c r="C3" s="43" t="s">
        <v>136</v>
      </c>
      <c r="D3" s="43" t="s">
        <v>137</v>
      </c>
      <c r="E3" s="72" t="s">
        <v>138</v>
      </c>
      <c r="F3" s="43">
        <v>1500</v>
      </c>
      <c r="G3" s="42">
        <v>1000</v>
      </c>
      <c r="H3" s="42">
        <v>1000</v>
      </c>
      <c r="I3" s="88">
        <f>SUM(H3:H3)</f>
        <v>1000</v>
      </c>
      <c r="J3" s="88"/>
      <c r="K3" s="88">
        <f>I3+J3</f>
        <v>1000</v>
      </c>
      <c r="L3" s="120" t="s">
        <v>243</v>
      </c>
      <c r="M3" s="122">
        <v>0</v>
      </c>
    </row>
    <row r="4" spans="1:13" ht="26" customHeight="1" x14ac:dyDescent="0.2">
      <c r="A4" s="387" t="s">
        <v>44</v>
      </c>
      <c r="B4" s="398" t="s">
        <v>3</v>
      </c>
      <c r="C4" s="402" t="s">
        <v>219</v>
      </c>
      <c r="D4" s="38" t="s">
        <v>220</v>
      </c>
      <c r="E4" s="55" t="s">
        <v>65</v>
      </c>
      <c r="F4" s="130">
        <v>1500</v>
      </c>
      <c r="G4" s="130">
        <v>700</v>
      </c>
      <c r="H4" s="130">
        <v>400</v>
      </c>
      <c r="I4" s="227">
        <f>SUM(H4:H5)</f>
        <v>1500</v>
      </c>
      <c r="J4" s="101"/>
      <c r="K4" s="227">
        <f>I4+SUM(J4:J5)</f>
        <v>1500</v>
      </c>
      <c r="L4" s="225" t="s">
        <v>329</v>
      </c>
      <c r="M4" s="216">
        <v>2000</v>
      </c>
    </row>
    <row r="5" spans="1:13" ht="33" customHeight="1" x14ac:dyDescent="0.2">
      <c r="A5" s="388"/>
      <c r="B5" s="399"/>
      <c r="C5" s="403"/>
      <c r="D5" s="38" t="s">
        <v>221</v>
      </c>
      <c r="E5" s="55" t="s">
        <v>222</v>
      </c>
      <c r="F5" s="130">
        <v>1500</v>
      </c>
      <c r="G5" s="130">
        <v>800</v>
      </c>
      <c r="H5" s="130">
        <v>1100</v>
      </c>
      <c r="I5" s="228"/>
      <c r="J5" s="101"/>
      <c r="K5" s="228"/>
      <c r="L5" s="226"/>
      <c r="M5" s="217"/>
    </row>
    <row r="6" spans="1:13" ht="20" customHeight="1" x14ac:dyDescent="0.2">
      <c r="A6" s="381" t="s">
        <v>23</v>
      </c>
      <c r="B6" s="382" t="s">
        <v>4</v>
      </c>
      <c r="C6" s="382" t="s">
        <v>105</v>
      </c>
      <c r="D6" s="44" t="s">
        <v>106</v>
      </c>
      <c r="E6" s="73" t="s">
        <v>133</v>
      </c>
      <c r="F6" s="131">
        <v>1500</v>
      </c>
      <c r="G6" s="131">
        <v>800</v>
      </c>
      <c r="H6" s="44">
        <v>800</v>
      </c>
      <c r="I6" s="229">
        <f>SUM(H6:H9)</f>
        <v>1500</v>
      </c>
      <c r="J6" s="91"/>
      <c r="K6" s="229">
        <f>I6+J6+J7+J8+J9</f>
        <v>1500</v>
      </c>
      <c r="L6" s="278" t="s">
        <v>244</v>
      </c>
      <c r="M6" s="216">
        <v>2000</v>
      </c>
    </row>
    <row r="7" spans="1:13" ht="20" customHeight="1" x14ac:dyDescent="0.2">
      <c r="A7" s="381"/>
      <c r="B7" s="382"/>
      <c r="C7" s="382"/>
      <c r="D7" s="44" t="s">
        <v>107</v>
      </c>
      <c r="E7" s="73" t="s">
        <v>98</v>
      </c>
      <c r="F7" s="131">
        <v>1500</v>
      </c>
      <c r="G7" s="131">
        <v>700</v>
      </c>
      <c r="H7" s="44">
        <v>700</v>
      </c>
      <c r="I7" s="229"/>
      <c r="J7" s="91"/>
      <c r="K7" s="229"/>
      <c r="L7" s="279"/>
      <c r="M7" s="217"/>
    </row>
    <row r="8" spans="1:13" ht="20" customHeight="1" x14ac:dyDescent="0.2">
      <c r="A8" s="381"/>
      <c r="B8" s="382"/>
      <c r="C8" s="382"/>
      <c r="D8" s="44" t="s">
        <v>108</v>
      </c>
      <c r="E8" s="73" t="s">
        <v>135</v>
      </c>
      <c r="F8" s="131">
        <v>250</v>
      </c>
      <c r="G8" s="131">
        <v>100</v>
      </c>
      <c r="H8" s="44">
        <v>0</v>
      </c>
      <c r="I8" s="229"/>
      <c r="J8" s="91"/>
      <c r="K8" s="229"/>
      <c r="L8" s="279"/>
      <c r="M8" s="217"/>
    </row>
    <row r="9" spans="1:13" ht="28" customHeight="1" x14ac:dyDescent="0.2">
      <c r="A9" s="381"/>
      <c r="B9" s="382"/>
      <c r="C9" s="383"/>
      <c r="D9" s="44" t="s">
        <v>109</v>
      </c>
      <c r="E9" s="73" t="s">
        <v>134</v>
      </c>
      <c r="F9" s="131">
        <v>500</v>
      </c>
      <c r="G9" s="131">
        <v>100</v>
      </c>
      <c r="H9" s="44">
        <v>0</v>
      </c>
      <c r="I9" s="230"/>
      <c r="J9" s="92"/>
      <c r="K9" s="230"/>
      <c r="L9" s="279"/>
      <c r="M9" s="218"/>
    </row>
    <row r="10" spans="1:13" ht="20" customHeight="1" x14ac:dyDescent="0.2">
      <c r="A10" s="280" t="s">
        <v>24</v>
      </c>
      <c r="B10" s="370" t="s">
        <v>21</v>
      </c>
      <c r="C10" s="370" t="s">
        <v>299</v>
      </c>
      <c r="D10" s="42" t="s">
        <v>300</v>
      </c>
      <c r="E10" s="72" t="s">
        <v>17</v>
      </c>
      <c r="F10" s="43">
        <v>2000</v>
      </c>
      <c r="G10" s="43">
        <v>700</v>
      </c>
      <c r="H10" s="42">
        <v>500</v>
      </c>
      <c r="I10" s="349">
        <f>SUM(H10:H13)</f>
        <v>1514</v>
      </c>
      <c r="J10" s="89"/>
      <c r="K10" s="349">
        <f>I10+SUM(J10:J13)</f>
        <v>1614</v>
      </c>
      <c r="L10" s="280" t="s">
        <v>330</v>
      </c>
      <c r="M10" s="216">
        <v>2000</v>
      </c>
    </row>
    <row r="11" spans="1:13" ht="20" customHeight="1" x14ac:dyDescent="0.2">
      <c r="A11" s="281"/>
      <c r="B11" s="371"/>
      <c r="C11" s="371"/>
      <c r="D11" s="42" t="s">
        <v>301</v>
      </c>
      <c r="E11" s="72" t="s">
        <v>304</v>
      </c>
      <c r="F11" s="43">
        <v>2500</v>
      </c>
      <c r="G11" s="43">
        <v>500</v>
      </c>
      <c r="H11" s="42">
        <v>300</v>
      </c>
      <c r="I11" s="350"/>
      <c r="J11" s="89"/>
      <c r="K11" s="350"/>
      <c r="L11" s="281"/>
      <c r="M11" s="217"/>
    </row>
    <row r="12" spans="1:13" ht="20" customHeight="1" x14ac:dyDescent="0.2">
      <c r="A12" s="281"/>
      <c r="B12" s="371"/>
      <c r="C12" s="371"/>
      <c r="D12" s="42" t="s">
        <v>302</v>
      </c>
      <c r="E12" s="164" t="s">
        <v>305</v>
      </c>
      <c r="F12" s="165">
        <v>1500</v>
      </c>
      <c r="G12" s="165">
        <v>700</v>
      </c>
      <c r="H12" s="163">
        <v>714</v>
      </c>
      <c r="I12" s="350"/>
      <c r="J12" s="166"/>
      <c r="K12" s="350"/>
      <c r="L12" s="281"/>
      <c r="M12" s="217"/>
    </row>
    <row r="13" spans="1:13" ht="20" customHeight="1" x14ac:dyDescent="0.2">
      <c r="A13" s="282"/>
      <c r="B13" s="372"/>
      <c r="C13" s="372"/>
      <c r="D13" s="42" t="s">
        <v>303</v>
      </c>
      <c r="E13" s="164" t="s">
        <v>306</v>
      </c>
      <c r="F13" s="165">
        <v>750</v>
      </c>
      <c r="G13" s="165">
        <v>100</v>
      </c>
      <c r="H13" s="163">
        <v>0</v>
      </c>
      <c r="I13" s="351"/>
      <c r="J13" s="166">
        <v>100</v>
      </c>
      <c r="K13" s="351"/>
      <c r="L13" s="282"/>
      <c r="M13" s="218"/>
    </row>
    <row r="14" spans="1:13" ht="20" customHeight="1" x14ac:dyDescent="0.2">
      <c r="A14" s="235" t="s">
        <v>188</v>
      </c>
      <c r="B14" s="404" t="s">
        <v>182</v>
      </c>
      <c r="C14" s="404" t="s">
        <v>183</v>
      </c>
      <c r="D14" s="13" t="s">
        <v>184</v>
      </c>
      <c r="E14" s="79" t="s">
        <v>186</v>
      </c>
      <c r="F14" s="155">
        <v>3400</v>
      </c>
      <c r="G14" s="155">
        <v>3000</v>
      </c>
      <c r="H14" s="13">
        <v>1000</v>
      </c>
      <c r="I14" s="261">
        <f>SUM(H14:H15)</f>
        <v>1800</v>
      </c>
      <c r="J14" s="167"/>
      <c r="K14" s="261">
        <f>I14+J14+J15</f>
        <v>1800</v>
      </c>
      <c r="L14" s="235" t="s">
        <v>331</v>
      </c>
      <c r="M14" s="284" t="s">
        <v>384</v>
      </c>
    </row>
    <row r="15" spans="1:13" ht="20" customHeight="1" x14ac:dyDescent="0.2">
      <c r="A15" s="236"/>
      <c r="B15" s="405"/>
      <c r="C15" s="405"/>
      <c r="D15" s="13" t="s">
        <v>185</v>
      </c>
      <c r="E15" s="79" t="s">
        <v>187</v>
      </c>
      <c r="F15" s="155">
        <v>3500</v>
      </c>
      <c r="G15" s="155">
        <v>1000</v>
      </c>
      <c r="H15" s="13">
        <v>800</v>
      </c>
      <c r="I15" s="262"/>
      <c r="J15" s="167"/>
      <c r="K15" s="262"/>
      <c r="L15" s="236"/>
      <c r="M15" s="285"/>
    </row>
    <row r="16" spans="1:13" ht="20" customHeight="1" x14ac:dyDescent="0.2">
      <c r="A16" s="245" t="s">
        <v>311</v>
      </c>
      <c r="B16" s="396" t="s">
        <v>312</v>
      </c>
      <c r="C16" s="396" t="s">
        <v>313</v>
      </c>
      <c r="D16" s="183" t="s">
        <v>314</v>
      </c>
      <c r="E16" s="184" t="s">
        <v>316</v>
      </c>
      <c r="F16" s="185">
        <v>900</v>
      </c>
      <c r="G16" s="185">
        <v>1000</v>
      </c>
      <c r="H16" s="183">
        <v>0</v>
      </c>
      <c r="I16" s="263">
        <f>SUM(H16:H17)</f>
        <v>0</v>
      </c>
      <c r="J16" s="186">
        <v>900</v>
      </c>
      <c r="K16" s="263">
        <f>I16+J16+J17</f>
        <v>1050</v>
      </c>
      <c r="L16" s="245" t="s">
        <v>332</v>
      </c>
      <c r="M16" s="216">
        <v>0</v>
      </c>
    </row>
    <row r="17" spans="1:13" ht="20" customHeight="1" x14ac:dyDescent="0.2">
      <c r="A17" s="246"/>
      <c r="B17" s="397"/>
      <c r="C17" s="397"/>
      <c r="D17" s="183" t="s">
        <v>315</v>
      </c>
      <c r="E17" s="184" t="s">
        <v>317</v>
      </c>
      <c r="F17" s="185">
        <v>150</v>
      </c>
      <c r="G17" s="185">
        <v>0</v>
      </c>
      <c r="H17" s="183">
        <v>0</v>
      </c>
      <c r="I17" s="264"/>
      <c r="J17" s="186">
        <v>150</v>
      </c>
      <c r="K17" s="264"/>
      <c r="L17" s="246"/>
      <c r="M17" s="218"/>
    </row>
    <row r="18" spans="1:13" ht="30" customHeight="1" x14ac:dyDescent="0.2">
      <c r="A18" s="45" t="s">
        <v>38</v>
      </c>
      <c r="B18" s="8" t="s">
        <v>37</v>
      </c>
      <c r="C18" s="8" t="s">
        <v>297</v>
      </c>
      <c r="D18" s="8" t="s">
        <v>298</v>
      </c>
      <c r="E18" s="21" t="s">
        <v>79</v>
      </c>
      <c r="F18" s="8">
        <v>2000</v>
      </c>
      <c r="G18" s="132">
        <v>1500</v>
      </c>
      <c r="H18" s="8">
        <v>1500</v>
      </c>
      <c r="I18" s="46">
        <f>SUM(H18:H18)</f>
        <v>1500</v>
      </c>
      <c r="J18" s="46"/>
      <c r="K18" s="46">
        <f>I18+J18</f>
        <v>1500</v>
      </c>
      <c r="L18" s="45" t="s">
        <v>333</v>
      </c>
      <c r="M18" s="193">
        <v>1500</v>
      </c>
    </row>
    <row r="19" spans="1:13" ht="20" customHeight="1" x14ac:dyDescent="0.2">
      <c r="A19" s="384" t="s">
        <v>48</v>
      </c>
      <c r="B19" s="374" t="s">
        <v>45</v>
      </c>
      <c r="C19" s="374" t="s">
        <v>307</v>
      </c>
      <c r="D19" s="36" t="s">
        <v>321</v>
      </c>
      <c r="E19" s="37" t="s">
        <v>70</v>
      </c>
      <c r="F19" s="36">
        <v>1000</v>
      </c>
      <c r="G19" s="36">
        <v>1000</v>
      </c>
      <c r="H19" s="36">
        <v>1000</v>
      </c>
      <c r="I19" s="231">
        <f>SUM(H19:H22)</f>
        <v>1500</v>
      </c>
      <c r="J19" s="102"/>
      <c r="K19" s="231">
        <f>I19+SUM(J19:J22)</f>
        <v>1500</v>
      </c>
      <c r="L19" s="412" t="s">
        <v>334</v>
      </c>
      <c r="M19" s="216">
        <v>1750</v>
      </c>
    </row>
    <row r="20" spans="1:13" ht="20" customHeight="1" x14ac:dyDescent="0.2">
      <c r="A20" s="385"/>
      <c r="B20" s="375"/>
      <c r="C20" s="375"/>
      <c r="D20" s="36" t="s">
        <v>308</v>
      </c>
      <c r="E20" s="37" t="s">
        <v>68</v>
      </c>
      <c r="F20" s="36">
        <v>500</v>
      </c>
      <c r="G20" s="36">
        <v>500</v>
      </c>
      <c r="H20" s="36">
        <v>500</v>
      </c>
      <c r="I20" s="232"/>
      <c r="J20" s="102"/>
      <c r="K20" s="232"/>
      <c r="L20" s="412"/>
      <c r="M20" s="217"/>
    </row>
    <row r="21" spans="1:13" ht="20" customHeight="1" x14ac:dyDescent="0.2">
      <c r="A21" s="385"/>
      <c r="B21" s="375"/>
      <c r="C21" s="375"/>
      <c r="D21" s="36" t="s">
        <v>309</v>
      </c>
      <c r="E21" s="37" t="s">
        <v>322</v>
      </c>
      <c r="F21" s="36">
        <v>100</v>
      </c>
      <c r="G21" s="36">
        <v>0</v>
      </c>
      <c r="H21" s="36">
        <v>0</v>
      </c>
      <c r="I21" s="232"/>
      <c r="J21" s="102"/>
      <c r="K21" s="232"/>
      <c r="L21" s="412"/>
      <c r="M21" s="217"/>
    </row>
    <row r="22" spans="1:13" ht="20" customHeight="1" x14ac:dyDescent="0.2">
      <c r="A22" s="386"/>
      <c r="B22" s="376"/>
      <c r="C22" s="376"/>
      <c r="D22" s="36" t="s">
        <v>310</v>
      </c>
      <c r="E22" s="37" t="s">
        <v>69</v>
      </c>
      <c r="F22" s="36">
        <v>250</v>
      </c>
      <c r="G22" s="36">
        <v>0</v>
      </c>
      <c r="H22" s="36">
        <v>0</v>
      </c>
      <c r="I22" s="233"/>
      <c r="J22" s="102"/>
      <c r="K22" s="233"/>
      <c r="L22" s="412"/>
      <c r="M22" s="218"/>
    </row>
    <row r="23" spans="1:13" ht="20" customHeight="1" x14ac:dyDescent="0.2">
      <c r="A23" s="47" t="s">
        <v>35</v>
      </c>
      <c r="B23" s="15" t="s">
        <v>36</v>
      </c>
      <c r="C23" s="15" t="s">
        <v>161</v>
      </c>
      <c r="D23" s="15" t="s">
        <v>162</v>
      </c>
      <c r="E23" s="74" t="s">
        <v>99</v>
      </c>
      <c r="F23" s="133">
        <v>1700</v>
      </c>
      <c r="G23" s="134">
        <v>1000</v>
      </c>
      <c r="H23" s="15">
        <v>1000</v>
      </c>
      <c r="I23" s="48">
        <f>SUM(H23:H23)</f>
        <v>1000</v>
      </c>
      <c r="J23" s="48"/>
      <c r="K23" s="48">
        <f>SUM(I23:J23)</f>
        <v>1000</v>
      </c>
      <c r="L23" s="56" t="s">
        <v>335</v>
      </c>
      <c r="M23" s="193">
        <v>1600</v>
      </c>
    </row>
    <row r="24" spans="1:13" ht="30" customHeight="1" x14ac:dyDescent="0.2">
      <c r="A24" s="393" t="s">
        <v>25</v>
      </c>
      <c r="B24" s="390" t="s">
        <v>5</v>
      </c>
      <c r="C24" s="390" t="s">
        <v>272</v>
      </c>
      <c r="D24" s="5" t="s">
        <v>273</v>
      </c>
      <c r="E24" s="22" t="s">
        <v>277</v>
      </c>
      <c r="F24" s="135">
        <v>2500</v>
      </c>
      <c r="G24" s="135">
        <v>1200</v>
      </c>
      <c r="H24" s="135">
        <v>1000</v>
      </c>
      <c r="I24" s="249">
        <f>SUM(H24:H27)</f>
        <v>1800</v>
      </c>
      <c r="J24" s="49"/>
      <c r="K24" s="249">
        <f>I24+SUM(J24:J27)</f>
        <v>2100</v>
      </c>
      <c r="L24" s="265" t="s">
        <v>336</v>
      </c>
      <c r="M24" s="216">
        <v>2000</v>
      </c>
    </row>
    <row r="25" spans="1:13" ht="30" customHeight="1" x14ac:dyDescent="0.2">
      <c r="A25" s="394"/>
      <c r="B25" s="391"/>
      <c r="C25" s="391"/>
      <c r="D25" s="5" t="s">
        <v>274</v>
      </c>
      <c r="E25" s="22" t="s">
        <v>278</v>
      </c>
      <c r="F25" s="135">
        <v>2000</v>
      </c>
      <c r="G25" s="135">
        <v>800</v>
      </c>
      <c r="H25" s="135">
        <v>0</v>
      </c>
      <c r="I25" s="250"/>
      <c r="J25" s="49">
        <v>300</v>
      </c>
      <c r="K25" s="250"/>
      <c r="L25" s="266"/>
      <c r="M25" s="217"/>
    </row>
    <row r="26" spans="1:13" ht="30" customHeight="1" x14ac:dyDescent="0.2">
      <c r="A26" s="394"/>
      <c r="B26" s="391"/>
      <c r="C26" s="391"/>
      <c r="D26" s="5" t="s">
        <v>275</v>
      </c>
      <c r="E26" s="22" t="s">
        <v>279</v>
      </c>
      <c r="F26" s="135">
        <v>2000</v>
      </c>
      <c r="G26" s="135">
        <v>800</v>
      </c>
      <c r="H26" s="135">
        <v>800</v>
      </c>
      <c r="I26" s="250"/>
      <c r="J26" s="49"/>
      <c r="K26" s="250"/>
      <c r="L26" s="266"/>
      <c r="M26" s="217"/>
    </row>
    <row r="27" spans="1:13" ht="30" customHeight="1" x14ac:dyDescent="0.2">
      <c r="A27" s="395"/>
      <c r="B27" s="392"/>
      <c r="C27" s="392"/>
      <c r="D27" s="5" t="s">
        <v>276</v>
      </c>
      <c r="E27" s="22" t="s">
        <v>280</v>
      </c>
      <c r="F27" s="135">
        <v>1500</v>
      </c>
      <c r="G27" s="135">
        <v>200</v>
      </c>
      <c r="H27" s="5">
        <v>0</v>
      </c>
      <c r="I27" s="251"/>
      <c r="J27" s="49"/>
      <c r="K27" s="251"/>
      <c r="L27" s="267"/>
      <c r="M27" s="218"/>
    </row>
    <row r="28" spans="1:13" ht="20" customHeight="1" x14ac:dyDescent="0.2">
      <c r="A28" s="389" t="s">
        <v>26</v>
      </c>
      <c r="B28" s="309" t="s">
        <v>15</v>
      </c>
      <c r="C28" s="309" t="s">
        <v>260</v>
      </c>
      <c r="D28" s="4" t="s">
        <v>261</v>
      </c>
      <c r="E28" s="23" t="s">
        <v>323</v>
      </c>
      <c r="F28" s="4">
        <v>2500</v>
      </c>
      <c r="G28" s="4">
        <v>500</v>
      </c>
      <c r="H28" s="4">
        <v>536</v>
      </c>
      <c r="I28" s="234">
        <f>SUM(H28:H29)</f>
        <v>1300</v>
      </c>
      <c r="J28" s="95"/>
      <c r="K28" s="234">
        <f>I28+J28+J29</f>
        <v>1300</v>
      </c>
      <c r="L28" s="247" t="s">
        <v>338</v>
      </c>
      <c r="M28" s="216">
        <v>1600</v>
      </c>
    </row>
    <row r="29" spans="1:13" ht="29" customHeight="1" x14ac:dyDescent="0.2">
      <c r="A29" s="389"/>
      <c r="B29" s="309"/>
      <c r="C29" s="309"/>
      <c r="D29" s="4" t="s">
        <v>262</v>
      </c>
      <c r="E29" s="23" t="s">
        <v>71</v>
      </c>
      <c r="F29" s="4">
        <v>2500</v>
      </c>
      <c r="G29" s="4">
        <v>1000</v>
      </c>
      <c r="H29" s="4">
        <v>764</v>
      </c>
      <c r="I29" s="234"/>
      <c r="J29" s="95"/>
      <c r="K29" s="234"/>
      <c r="L29" s="248"/>
      <c r="M29" s="217"/>
    </row>
    <row r="30" spans="1:13" ht="20" customHeight="1" x14ac:dyDescent="0.2">
      <c r="A30" s="283" t="s">
        <v>27</v>
      </c>
      <c r="B30" s="373" t="s">
        <v>16</v>
      </c>
      <c r="C30" s="373" t="s">
        <v>129</v>
      </c>
      <c r="D30" s="7" t="s">
        <v>130</v>
      </c>
      <c r="E30" s="75" t="s">
        <v>133</v>
      </c>
      <c r="F30" s="136">
        <v>2000</v>
      </c>
      <c r="G30" s="136">
        <v>1000</v>
      </c>
      <c r="H30" s="136">
        <v>700</v>
      </c>
      <c r="I30" s="252">
        <f>SUM(H30:H32)</f>
        <v>1700</v>
      </c>
      <c r="J30" s="98"/>
      <c r="K30" s="252">
        <f>I30+J30+J31+J32</f>
        <v>1700</v>
      </c>
      <c r="L30" s="283" t="s">
        <v>337</v>
      </c>
      <c r="M30" s="216">
        <v>1700</v>
      </c>
    </row>
    <row r="31" spans="1:13" ht="20" customHeight="1" x14ac:dyDescent="0.2">
      <c r="A31" s="283"/>
      <c r="B31" s="373"/>
      <c r="C31" s="373"/>
      <c r="D31" s="7" t="s">
        <v>131</v>
      </c>
      <c r="E31" s="75" t="s">
        <v>145</v>
      </c>
      <c r="F31" s="136">
        <v>1500</v>
      </c>
      <c r="G31" s="136">
        <v>500</v>
      </c>
      <c r="H31" s="136">
        <v>500</v>
      </c>
      <c r="I31" s="252"/>
      <c r="J31" s="98"/>
      <c r="K31" s="252"/>
      <c r="L31" s="283"/>
      <c r="M31" s="217"/>
    </row>
    <row r="32" spans="1:13" ht="20" customHeight="1" x14ac:dyDescent="0.2">
      <c r="A32" s="283"/>
      <c r="B32" s="373"/>
      <c r="C32" s="373"/>
      <c r="D32" s="7" t="s">
        <v>132</v>
      </c>
      <c r="E32" s="75" t="s">
        <v>98</v>
      </c>
      <c r="F32" s="136">
        <v>1000</v>
      </c>
      <c r="G32" s="136">
        <v>800</v>
      </c>
      <c r="H32" s="136">
        <v>500</v>
      </c>
      <c r="I32" s="252"/>
      <c r="J32" s="98"/>
      <c r="K32" s="252"/>
      <c r="L32" s="283"/>
      <c r="M32" s="217"/>
    </row>
    <row r="33" spans="1:14" ht="25" customHeight="1" x14ac:dyDescent="0.2">
      <c r="A33" s="58" t="s">
        <v>28</v>
      </c>
      <c r="B33" s="59" t="s">
        <v>6</v>
      </c>
      <c r="C33" s="59" t="s">
        <v>290</v>
      </c>
      <c r="D33" s="59" t="s">
        <v>291</v>
      </c>
      <c r="E33" s="60" t="s">
        <v>292</v>
      </c>
      <c r="F33" s="59">
        <v>1200</v>
      </c>
      <c r="G33" s="59">
        <v>800</v>
      </c>
      <c r="H33" s="59">
        <v>0</v>
      </c>
      <c r="I33" s="61">
        <f>H33</f>
        <v>0</v>
      </c>
      <c r="J33" s="61"/>
      <c r="K33" s="61">
        <f>I33+J33</f>
        <v>0</v>
      </c>
      <c r="L33" s="83" t="s">
        <v>339</v>
      </c>
      <c r="M33" s="193">
        <v>1000</v>
      </c>
    </row>
    <row r="34" spans="1:14" ht="20" customHeight="1" x14ac:dyDescent="0.2">
      <c r="A34" s="337" t="s">
        <v>29</v>
      </c>
      <c r="B34" s="316" t="s">
        <v>14</v>
      </c>
      <c r="C34" s="316" t="s">
        <v>194</v>
      </c>
      <c r="D34" s="18" t="s">
        <v>195</v>
      </c>
      <c r="E34" s="24" t="s">
        <v>199</v>
      </c>
      <c r="F34" s="18">
        <v>2050</v>
      </c>
      <c r="G34" s="9">
        <f>(750+600)/2</f>
        <v>675</v>
      </c>
      <c r="H34" s="9">
        <v>700</v>
      </c>
      <c r="I34" s="253">
        <f>SUM(H34:H37)</f>
        <v>1500</v>
      </c>
      <c r="J34" s="103"/>
      <c r="K34" s="253">
        <f>I34+SUM(J34:J37)</f>
        <v>1500</v>
      </c>
      <c r="L34" s="222" t="s">
        <v>344</v>
      </c>
      <c r="M34" s="216">
        <v>1700</v>
      </c>
    </row>
    <row r="35" spans="1:14" ht="20" customHeight="1" x14ac:dyDescent="0.2">
      <c r="A35" s="338"/>
      <c r="B35" s="317"/>
      <c r="C35" s="317"/>
      <c r="D35" s="18" t="s">
        <v>196</v>
      </c>
      <c r="E35" s="24" t="s">
        <v>73</v>
      </c>
      <c r="F35" s="18">
        <v>2000</v>
      </c>
      <c r="G35" s="9">
        <f>(500+500)/2</f>
        <v>500</v>
      </c>
      <c r="H35" s="9">
        <v>600</v>
      </c>
      <c r="I35" s="254"/>
      <c r="J35" s="103"/>
      <c r="K35" s="254"/>
      <c r="L35" s="223"/>
      <c r="M35" s="217"/>
    </row>
    <row r="36" spans="1:14" ht="20" customHeight="1" x14ac:dyDescent="0.2">
      <c r="A36" s="338"/>
      <c r="B36" s="317"/>
      <c r="C36" s="317"/>
      <c r="D36" s="18" t="s">
        <v>197</v>
      </c>
      <c r="E36" s="24" t="s">
        <v>200</v>
      </c>
      <c r="F36" s="18">
        <v>3500</v>
      </c>
      <c r="G36" s="9">
        <f>(200+1000)/2</f>
        <v>600</v>
      </c>
      <c r="H36" s="9">
        <v>0</v>
      </c>
      <c r="I36" s="254"/>
      <c r="J36" s="103"/>
      <c r="K36" s="254"/>
      <c r="L36" s="223"/>
      <c r="M36" s="217"/>
    </row>
    <row r="37" spans="1:14" ht="20" customHeight="1" x14ac:dyDescent="0.2">
      <c r="A37" s="339"/>
      <c r="B37" s="318"/>
      <c r="C37" s="318"/>
      <c r="D37" s="18" t="s">
        <v>198</v>
      </c>
      <c r="E37" s="24" t="s">
        <v>201</v>
      </c>
      <c r="F37" s="18">
        <v>1200</v>
      </c>
      <c r="G37" s="9">
        <f>(200+300)/2</f>
        <v>250</v>
      </c>
      <c r="H37" s="9">
        <v>200</v>
      </c>
      <c r="I37" s="255"/>
      <c r="J37" s="103"/>
      <c r="K37" s="255"/>
      <c r="L37" s="224"/>
      <c r="M37" s="218"/>
    </row>
    <row r="38" spans="1:14" ht="20" customHeight="1" x14ac:dyDescent="0.2">
      <c r="A38" s="312" t="s">
        <v>30</v>
      </c>
      <c r="B38" s="271" t="s">
        <v>7</v>
      </c>
      <c r="C38" s="271" t="s">
        <v>148</v>
      </c>
      <c r="D38" s="39" t="s">
        <v>149</v>
      </c>
      <c r="E38" s="25" t="s">
        <v>100</v>
      </c>
      <c r="F38" s="39">
        <v>10000</v>
      </c>
      <c r="G38" s="10">
        <f>(2500+3100)/2</f>
        <v>2800</v>
      </c>
      <c r="H38" s="10">
        <v>2500</v>
      </c>
      <c r="I38" s="256">
        <f>SUM(H38:H40)</f>
        <v>4900</v>
      </c>
      <c r="J38" s="97"/>
      <c r="K38" s="256">
        <f>I38+SUM(J38:J40)</f>
        <v>4900</v>
      </c>
      <c r="L38" s="343" t="s">
        <v>340</v>
      </c>
      <c r="M38" s="216">
        <v>5160</v>
      </c>
    </row>
    <row r="39" spans="1:14" ht="20" customHeight="1" x14ac:dyDescent="0.2">
      <c r="A39" s="312"/>
      <c r="B39" s="271"/>
      <c r="C39" s="271"/>
      <c r="D39" s="39" t="s">
        <v>150</v>
      </c>
      <c r="E39" s="25" t="s">
        <v>101</v>
      </c>
      <c r="F39" s="39">
        <v>5000</v>
      </c>
      <c r="G39" s="10">
        <f>(2000+1200)/2</f>
        <v>1600</v>
      </c>
      <c r="H39" s="10">
        <v>1400</v>
      </c>
      <c r="I39" s="256"/>
      <c r="J39" s="97"/>
      <c r="K39" s="256"/>
      <c r="L39" s="344"/>
      <c r="M39" s="217"/>
    </row>
    <row r="40" spans="1:14" ht="27" customHeight="1" x14ac:dyDescent="0.2">
      <c r="A40" s="380"/>
      <c r="B40" s="379"/>
      <c r="C40" s="379"/>
      <c r="D40" s="39" t="s">
        <v>151</v>
      </c>
      <c r="E40" s="62" t="s">
        <v>152</v>
      </c>
      <c r="F40" s="118">
        <v>3500</v>
      </c>
      <c r="G40" s="137">
        <f>(1000+900)/2</f>
        <v>950</v>
      </c>
      <c r="H40" s="137">
        <v>1000</v>
      </c>
      <c r="I40" s="257"/>
      <c r="J40" s="97"/>
      <c r="K40" s="257"/>
      <c r="L40" s="344"/>
      <c r="M40" s="218"/>
    </row>
    <row r="41" spans="1:14" ht="20" customHeight="1" x14ac:dyDescent="0.2">
      <c r="A41" s="240" t="s">
        <v>49</v>
      </c>
      <c r="B41" s="298" t="s">
        <v>46</v>
      </c>
      <c r="C41" s="298" t="s">
        <v>247</v>
      </c>
      <c r="D41" s="65" t="s">
        <v>248</v>
      </c>
      <c r="E41" s="66" t="s">
        <v>87</v>
      </c>
      <c r="F41" s="138">
        <v>2000</v>
      </c>
      <c r="G41" s="138">
        <f>(1000+700)/2</f>
        <v>850</v>
      </c>
      <c r="H41" s="138">
        <v>1500</v>
      </c>
      <c r="I41" s="237">
        <f>SUM(H41:H43)</f>
        <v>1500</v>
      </c>
      <c r="J41" s="104"/>
      <c r="K41" s="237">
        <f>I41+SUM(J41:J43)</f>
        <v>1500</v>
      </c>
      <c r="L41" s="240" t="s">
        <v>341</v>
      </c>
      <c r="M41" s="216">
        <v>1900</v>
      </c>
      <c r="N41" s="400" t="s">
        <v>390</v>
      </c>
    </row>
    <row r="42" spans="1:14" ht="20" customHeight="1" x14ac:dyDescent="0.2">
      <c r="A42" s="241"/>
      <c r="B42" s="299"/>
      <c r="C42" s="299"/>
      <c r="D42" s="65" t="s">
        <v>249</v>
      </c>
      <c r="E42" s="82" t="s">
        <v>88</v>
      </c>
      <c r="F42" s="139">
        <v>1000</v>
      </c>
      <c r="G42" s="139">
        <f>(400+200)/2</f>
        <v>300</v>
      </c>
      <c r="H42" s="139">
        <v>0</v>
      </c>
      <c r="I42" s="238"/>
      <c r="J42" s="104"/>
      <c r="K42" s="238"/>
      <c r="L42" s="241"/>
      <c r="M42" s="217"/>
      <c r="N42" s="400"/>
    </row>
    <row r="43" spans="1:14" ht="20" customHeight="1" x14ac:dyDescent="0.2">
      <c r="A43" s="242"/>
      <c r="B43" s="300"/>
      <c r="C43" s="300"/>
      <c r="D43" s="65" t="s">
        <v>250</v>
      </c>
      <c r="E43" s="82" t="s">
        <v>251</v>
      </c>
      <c r="F43" s="139">
        <v>1000</v>
      </c>
      <c r="G43" s="139">
        <f>(100+200)/2</f>
        <v>150</v>
      </c>
      <c r="H43" s="139">
        <v>0</v>
      </c>
      <c r="I43" s="239"/>
      <c r="J43" s="104"/>
      <c r="K43" s="239"/>
      <c r="L43" s="242"/>
      <c r="M43" s="218"/>
      <c r="N43" s="400"/>
    </row>
    <row r="44" spans="1:14" ht="20" customHeight="1" x14ac:dyDescent="0.2">
      <c r="A44" s="319" t="s">
        <v>41</v>
      </c>
      <c r="B44" s="322" t="s">
        <v>8</v>
      </c>
      <c r="C44" s="406" t="s">
        <v>205</v>
      </c>
      <c r="D44" s="63" t="s">
        <v>206</v>
      </c>
      <c r="E44" s="64" t="s">
        <v>72</v>
      </c>
      <c r="F44" s="63">
        <v>3500</v>
      </c>
      <c r="G44" s="140">
        <f>(500+1100)/2</f>
        <v>800</v>
      </c>
      <c r="H44" s="140">
        <v>1000</v>
      </c>
      <c r="I44" s="258">
        <f>SUM(H44:H46)</f>
        <v>1700</v>
      </c>
      <c r="J44" s="105"/>
      <c r="K44" s="258">
        <f>I44+SUM(J44:J46)</f>
        <v>1900</v>
      </c>
      <c r="L44" s="362" t="s">
        <v>346</v>
      </c>
      <c r="M44" s="216">
        <v>2350</v>
      </c>
    </row>
    <row r="45" spans="1:14" ht="29" customHeight="1" x14ac:dyDescent="0.2">
      <c r="A45" s="320"/>
      <c r="B45" s="323"/>
      <c r="C45" s="407"/>
      <c r="D45" s="63" t="s">
        <v>207</v>
      </c>
      <c r="E45" s="26" t="s">
        <v>209</v>
      </c>
      <c r="F45" s="41">
        <v>6000</v>
      </c>
      <c r="G45" s="141">
        <f>(1000+1700)/2</f>
        <v>1350</v>
      </c>
      <c r="H45" s="141">
        <v>500</v>
      </c>
      <c r="I45" s="259"/>
      <c r="J45" s="105">
        <v>200</v>
      </c>
      <c r="K45" s="259"/>
      <c r="L45" s="362"/>
      <c r="M45" s="217"/>
    </row>
    <row r="46" spans="1:14" ht="20" customHeight="1" x14ac:dyDescent="0.2">
      <c r="A46" s="321"/>
      <c r="B46" s="324"/>
      <c r="C46" s="408"/>
      <c r="D46" s="63" t="s">
        <v>208</v>
      </c>
      <c r="E46" s="26" t="s">
        <v>210</v>
      </c>
      <c r="F46" s="41">
        <v>2000</v>
      </c>
      <c r="G46" s="141">
        <f>(250+400)/2</f>
        <v>325</v>
      </c>
      <c r="H46" s="141">
        <v>200</v>
      </c>
      <c r="I46" s="260"/>
      <c r="J46" s="105"/>
      <c r="K46" s="260"/>
      <c r="L46" s="362"/>
      <c r="M46" s="218"/>
    </row>
    <row r="47" spans="1:14" ht="20" customHeight="1" x14ac:dyDescent="0.2">
      <c r="A47" s="174" t="s">
        <v>293</v>
      </c>
      <c r="B47" s="175" t="s">
        <v>294</v>
      </c>
      <c r="C47" s="176" t="s">
        <v>295</v>
      </c>
      <c r="D47" s="175" t="s">
        <v>296</v>
      </c>
      <c r="E47" s="67" t="s">
        <v>325</v>
      </c>
      <c r="F47" s="51">
        <v>1000</v>
      </c>
      <c r="G47" s="11">
        <f>(0+250)/2</f>
        <v>125</v>
      </c>
      <c r="H47" s="11">
        <v>0</v>
      </c>
      <c r="I47" s="177">
        <f>H47</f>
        <v>0</v>
      </c>
      <c r="J47" s="178"/>
      <c r="K47" s="177">
        <f>I47+J47</f>
        <v>0</v>
      </c>
      <c r="L47" s="179" t="s">
        <v>345</v>
      </c>
      <c r="M47" s="100" t="s">
        <v>384</v>
      </c>
    </row>
    <row r="48" spans="1:14" ht="20" customHeight="1" x14ac:dyDescent="0.2">
      <c r="A48" s="114" t="s">
        <v>166</v>
      </c>
      <c r="B48" s="113" t="s">
        <v>167</v>
      </c>
      <c r="C48" s="128" t="s">
        <v>324</v>
      </c>
      <c r="D48" s="113" t="s">
        <v>326</v>
      </c>
      <c r="E48" s="24" t="s">
        <v>168</v>
      </c>
      <c r="F48" s="18">
        <v>2000</v>
      </c>
      <c r="G48" s="9">
        <f>(0+500)/2</f>
        <v>250</v>
      </c>
      <c r="H48" s="9">
        <v>0</v>
      </c>
      <c r="I48" s="116">
        <f>H48</f>
        <v>0</v>
      </c>
      <c r="J48" s="103"/>
      <c r="K48" s="116">
        <f>I48+J48</f>
        <v>0</v>
      </c>
      <c r="L48" s="129" t="s">
        <v>350</v>
      </c>
      <c r="M48" s="100" t="s">
        <v>384</v>
      </c>
    </row>
    <row r="49" spans="1:14" ht="31" customHeight="1" x14ac:dyDescent="0.2">
      <c r="A49" s="325" t="s">
        <v>53</v>
      </c>
      <c r="B49" s="340" t="s">
        <v>52</v>
      </c>
      <c r="C49" s="409" t="s">
        <v>158</v>
      </c>
      <c r="D49" s="51" t="s">
        <v>159</v>
      </c>
      <c r="E49" s="67" t="s">
        <v>17</v>
      </c>
      <c r="F49" s="51">
        <v>1000</v>
      </c>
      <c r="G49" s="11">
        <f>(0+300)/2</f>
        <v>150</v>
      </c>
      <c r="H49" s="11">
        <v>0</v>
      </c>
      <c r="I49" s="243">
        <f>SUM(H49:H50)</f>
        <v>0</v>
      </c>
      <c r="J49" s="106"/>
      <c r="K49" s="243">
        <f>I49+J49+J50</f>
        <v>0</v>
      </c>
      <c r="L49" s="360" t="s">
        <v>343</v>
      </c>
      <c r="M49" s="216">
        <v>1500</v>
      </c>
    </row>
    <row r="50" spans="1:14" ht="31" customHeight="1" x14ac:dyDescent="0.2">
      <c r="A50" s="326"/>
      <c r="B50" s="341"/>
      <c r="C50" s="410"/>
      <c r="D50" s="51" t="s">
        <v>160</v>
      </c>
      <c r="E50" s="67" t="s">
        <v>83</v>
      </c>
      <c r="F50" s="51">
        <v>500</v>
      </c>
      <c r="G50" s="11">
        <f>(0+100)/2</f>
        <v>50</v>
      </c>
      <c r="H50" s="11">
        <v>0</v>
      </c>
      <c r="I50" s="244"/>
      <c r="J50" s="106"/>
      <c r="K50" s="244"/>
      <c r="L50" s="361"/>
      <c r="M50" s="218"/>
    </row>
    <row r="51" spans="1:14" ht="20" customHeight="1" x14ac:dyDescent="0.2">
      <c r="A51" s="319" t="s">
        <v>31</v>
      </c>
      <c r="B51" s="322" t="s">
        <v>12</v>
      </c>
      <c r="C51" s="322" t="s">
        <v>263</v>
      </c>
      <c r="D51" s="41" t="s">
        <v>264</v>
      </c>
      <c r="E51" s="26" t="s">
        <v>268</v>
      </c>
      <c r="F51" s="142">
        <v>1500</v>
      </c>
      <c r="G51" s="140">
        <f>(500+500)/2</f>
        <v>500</v>
      </c>
      <c r="H51" s="143">
        <v>0</v>
      </c>
      <c r="I51" s="258">
        <f>SUM(H51:H54)</f>
        <v>4300</v>
      </c>
      <c r="J51" s="105">
        <v>250</v>
      </c>
      <c r="K51" s="258">
        <f>I51+SUM(J51:J54)</f>
        <v>4550</v>
      </c>
      <c r="L51" s="219" t="s">
        <v>349</v>
      </c>
      <c r="M51" s="216">
        <v>4800</v>
      </c>
    </row>
    <row r="52" spans="1:14" ht="20" customHeight="1" x14ac:dyDescent="0.2">
      <c r="A52" s="320"/>
      <c r="B52" s="323"/>
      <c r="C52" s="323"/>
      <c r="D52" s="41" t="s">
        <v>265</v>
      </c>
      <c r="E52" s="26" t="s">
        <v>269</v>
      </c>
      <c r="F52" s="142">
        <v>4000</v>
      </c>
      <c r="G52" s="143">
        <f>(2500+1300)/2</f>
        <v>1900</v>
      </c>
      <c r="H52" s="143">
        <v>2800</v>
      </c>
      <c r="I52" s="259"/>
      <c r="J52" s="105"/>
      <c r="K52" s="259"/>
      <c r="L52" s="220"/>
      <c r="M52" s="217"/>
    </row>
    <row r="53" spans="1:14" ht="20" customHeight="1" x14ac:dyDescent="0.2">
      <c r="A53" s="320"/>
      <c r="B53" s="323"/>
      <c r="C53" s="323"/>
      <c r="D53" s="41" t="s">
        <v>266</v>
      </c>
      <c r="E53" s="26" t="s">
        <v>270</v>
      </c>
      <c r="F53" s="142">
        <v>4000</v>
      </c>
      <c r="G53" s="143">
        <f>(2000+1300)/2</f>
        <v>1650</v>
      </c>
      <c r="H53" s="143">
        <v>1100</v>
      </c>
      <c r="I53" s="259"/>
      <c r="J53" s="105"/>
      <c r="K53" s="259"/>
      <c r="L53" s="220"/>
      <c r="M53" s="217"/>
    </row>
    <row r="54" spans="1:14" ht="20" customHeight="1" x14ac:dyDescent="0.2">
      <c r="A54" s="321"/>
      <c r="B54" s="324"/>
      <c r="C54" s="324"/>
      <c r="D54" s="41" t="s">
        <v>267</v>
      </c>
      <c r="E54" s="26" t="s">
        <v>271</v>
      </c>
      <c r="F54" s="142">
        <v>3000</v>
      </c>
      <c r="G54" s="143">
        <f>(1000+500)/2</f>
        <v>750</v>
      </c>
      <c r="H54" s="143">
        <v>400</v>
      </c>
      <c r="I54" s="260"/>
      <c r="J54" s="105"/>
      <c r="K54" s="260"/>
      <c r="L54" s="221"/>
      <c r="M54" s="218"/>
    </row>
    <row r="55" spans="1:14" ht="24" customHeight="1" x14ac:dyDescent="0.2">
      <c r="A55" s="337" t="s">
        <v>139</v>
      </c>
      <c r="B55" s="316" t="s">
        <v>140</v>
      </c>
      <c r="C55" s="313" t="s">
        <v>141</v>
      </c>
      <c r="D55" s="9" t="s">
        <v>142</v>
      </c>
      <c r="E55" s="76" t="s">
        <v>133</v>
      </c>
      <c r="F55" s="144">
        <v>500</v>
      </c>
      <c r="G55" s="144">
        <f>(500+200)/2</f>
        <v>350</v>
      </c>
      <c r="H55" s="144">
        <v>500</v>
      </c>
      <c r="I55" s="367">
        <f>SUM(H55:H57)</f>
        <v>1500</v>
      </c>
      <c r="J55" s="50"/>
      <c r="K55" s="367">
        <f>I55+SUM(J55:J57)</f>
        <v>1500</v>
      </c>
      <c r="L55" s="352" t="s">
        <v>342</v>
      </c>
      <c r="M55" s="216">
        <v>1000</v>
      </c>
    </row>
    <row r="56" spans="1:14" ht="24" customHeight="1" x14ac:dyDescent="0.2">
      <c r="A56" s="338"/>
      <c r="B56" s="317"/>
      <c r="C56" s="314"/>
      <c r="D56" s="9" t="s">
        <v>143</v>
      </c>
      <c r="E56" s="76" t="s">
        <v>98</v>
      </c>
      <c r="F56" s="144">
        <v>1000</v>
      </c>
      <c r="G56" s="144">
        <f>(1000+400)/2</f>
        <v>700</v>
      </c>
      <c r="H56" s="144">
        <v>1000</v>
      </c>
      <c r="I56" s="368"/>
      <c r="J56" s="50"/>
      <c r="K56" s="368"/>
      <c r="L56" s="353"/>
      <c r="M56" s="217"/>
    </row>
    <row r="57" spans="1:14" ht="24" customHeight="1" x14ac:dyDescent="0.2">
      <c r="A57" s="339"/>
      <c r="B57" s="318"/>
      <c r="C57" s="315"/>
      <c r="D57" s="9" t="s">
        <v>144</v>
      </c>
      <c r="E57" s="76" t="s">
        <v>135</v>
      </c>
      <c r="F57" s="144">
        <v>500</v>
      </c>
      <c r="G57" s="144">
        <f>(100+0)/2</f>
        <v>50</v>
      </c>
      <c r="H57" s="144">
        <v>0</v>
      </c>
      <c r="I57" s="369"/>
      <c r="J57" s="50"/>
      <c r="K57" s="369"/>
      <c r="L57" s="354"/>
      <c r="M57" s="218"/>
    </row>
    <row r="58" spans="1:14" ht="24" customHeight="1" x14ac:dyDescent="0.2">
      <c r="A58" s="168" t="s">
        <v>211</v>
      </c>
      <c r="B58" s="41" t="s">
        <v>212</v>
      </c>
      <c r="C58" s="141" t="s">
        <v>214</v>
      </c>
      <c r="D58" s="141" t="s">
        <v>215</v>
      </c>
      <c r="E58" s="169" t="s">
        <v>213</v>
      </c>
      <c r="F58" s="141">
        <v>1000</v>
      </c>
      <c r="G58" s="187">
        <f>(0+1000)/2</f>
        <v>500</v>
      </c>
      <c r="H58" s="187">
        <v>0</v>
      </c>
      <c r="I58" s="170">
        <f>H58</f>
        <v>0</v>
      </c>
      <c r="J58" s="171"/>
      <c r="K58" s="172">
        <f>I58+J58</f>
        <v>0</v>
      </c>
      <c r="L58" s="173" t="s">
        <v>347</v>
      </c>
      <c r="M58" s="191">
        <v>1000</v>
      </c>
    </row>
    <row r="59" spans="1:14" ht="23" customHeight="1" x14ac:dyDescent="0.2">
      <c r="A59" s="312" t="s">
        <v>42</v>
      </c>
      <c r="B59" s="271" t="s">
        <v>43</v>
      </c>
      <c r="C59" s="335" t="s">
        <v>216</v>
      </c>
      <c r="D59" s="10" t="s">
        <v>217</v>
      </c>
      <c r="E59" s="77" t="s">
        <v>102</v>
      </c>
      <c r="F59" s="145">
        <v>1500</v>
      </c>
      <c r="G59" s="145">
        <f>(500+1000)/2</f>
        <v>750</v>
      </c>
      <c r="H59" s="145">
        <v>500</v>
      </c>
      <c r="I59" s="363">
        <f>SUM(H59:H60)</f>
        <v>1500</v>
      </c>
      <c r="J59" s="96"/>
      <c r="K59" s="363">
        <f>I59+SUM(J59:J60)</f>
        <v>1500</v>
      </c>
      <c r="L59" s="345" t="s">
        <v>348</v>
      </c>
      <c r="M59" s="216">
        <v>1800</v>
      </c>
      <c r="N59" s="400" t="s">
        <v>390</v>
      </c>
    </row>
    <row r="60" spans="1:14" ht="33" customHeight="1" x14ac:dyDescent="0.2">
      <c r="A60" s="312"/>
      <c r="B60" s="271"/>
      <c r="C60" s="335"/>
      <c r="D60" s="10" t="s">
        <v>218</v>
      </c>
      <c r="E60" s="77" t="s">
        <v>83</v>
      </c>
      <c r="F60" s="145">
        <v>1500</v>
      </c>
      <c r="G60" s="145">
        <f>(1000+500)/2</f>
        <v>750</v>
      </c>
      <c r="H60" s="145">
        <v>1000</v>
      </c>
      <c r="I60" s="363"/>
      <c r="J60" s="96"/>
      <c r="K60" s="363"/>
      <c r="L60" s="346"/>
      <c r="M60" s="218"/>
      <c r="N60" s="400"/>
    </row>
    <row r="61" spans="1:14" ht="20" customHeight="1" x14ac:dyDescent="0.2">
      <c r="A61" s="333" t="s">
        <v>32</v>
      </c>
      <c r="B61" s="296" t="s">
        <v>13</v>
      </c>
      <c r="C61" s="296" t="s">
        <v>281</v>
      </c>
      <c r="D61" s="3" t="s">
        <v>282</v>
      </c>
      <c r="E61" s="27" t="s">
        <v>74</v>
      </c>
      <c r="F61" s="3">
        <v>2000</v>
      </c>
      <c r="G61" s="146">
        <v>700</v>
      </c>
      <c r="H61" s="3">
        <v>600</v>
      </c>
      <c r="I61" s="355">
        <f>SUM(H61:H63)</f>
        <v>1300</v>
      </c>
      <c r="J61" s="34"/>
      <c r="K61" s="355">
        <f>I61+SUM(J61:J63)</f>
        <v>1800</v>
      </c>
      <c r="L61" s="347" t="s">
        <v>356</v>
      </c>
      <c r="M61" s="216">
        <v>1800</v>
      </c>
      <c r="N61" s="194"/>
    </row>
    <row r="62" spans="1:14" ht="20" customHeight="1" x14ac:dyDescent="0.2">
      <c r="A62" s="334"/>
      <c r="B62" s="297"/>
      <c r="C62" s="297"/>
      <c r="D62" s="3" t="s">
        <v>283</v>
      </c>
      <c r="E62" s="27" t="s">
        <v>75</v>
      </c>
      <c r="F62" s="3">
        <v>1500</v>
      </c>
      <c r="G62" s="146">
        <v>800</v>
      </c>
      <c r="H62" s="3">
        <v>500</v>
      </c>
      <c r="I62" s="356"/>
      <c r="J62" s="34">
        <v>500</v>
      </c>
      <c r="K62" s="356"/>
      <c r="L62" s="348"/>
      <c r="M62" s="217"/>
    </row>
    <row r="63" spans="1:14" ht="20" customHeight="1" x14ac:dyDescent="0.2">
      <c r="A63" s="334"/>
      <c r="B63" s="297"/>
      <c r="C63" s="297"/>
      <c r="D63" s="3" t="s">
        <v>284</v>
      </c>
      <c r="E63" s="123" t="s">
        <v>285</v>
      </c>
      <c r="F63" s="115">
        <v>1500</v>
      </c>
      <c r="G63" s="147">
        <v>300</v>
      </c>
      <c r="H63" s="115">
        <v>200</v>
      </c>
      <c r="I63" s="356"/>
      <c r="J63" s="117"/>
      <c r="K63" s="356"/>
      <c r="L63" s="348"/>
      <c r="M63" s="218"/>
    </row>
    <row r="64" spans="1:14" ht="20" customHeight="1" x14ac:dyDescent="0.2">
      <c r="A64" s="330" t="s">
        <v>235</v>
      </c>
      <c r="B64" s="327" t="s">
        <v>236</v>
      </c>
      <c r="C64" s="327" t="s">
        <v>240</v>
      </c>
      <c r="D64" s="6" t="s">
        <v>237</v>
      </c>
      <c r="E64" s="28" t="s">
        <v>241</v>
      </c>
      <c r="F64" s="6">
        <v>1000</v>
      </c>
      <c r="G64" s="149">
        <v>500</v>
      </c>
      <c r="H64" s="6">
        <v>500</v>
      </c>
      <c r="I64" s="364">
        <f>SUM(H64:H66)</f>
        <v>1700</v>
      </c>
      <c r="J64" s="53"/>
      <c r="K64" s="364">
        <f>I64+SUM(J64:J66)</f>
        <v>2000</v>
      </c>
      <c r="L64" s="330" t="s">
        <v>351</v>
      </c>
      <c r="M64" s="216" t="s">
        <v>384</v>
      </c>
    </row>
    <row r="65" spans="1:14" ht="20" customHeight="1" x14ac:dyDescent="0.2">
      <c r="A65" s="331"/>
      <c r="B65" s="328"/>
      <c r="C65" s="328"/>
      <c r="D65" s="6" t="s">
        <v>238</v>
      </c>
      <c r="E65" s="28" t="s">
        <v>17</v>
      </c>
      <c r="F65" s="6">
        <v>4700</v>
      </c>
      <c r="G65" s="149">
        <v>1500</v>
      </c>
      <c r="H65" s="6">
        <v>1200</v>
      </c>
      <c r="I65" s="365"/>
      <c r="J65" s="53"/>
      <c r="K65" s="365"/>
      <c r="L65" s="331"/>
      <c r="M65" s="217"/>
    </row>
    <row r="66" spans="1:14" ht="20" customHeight="1" x14ac:dyDescent="0.2">
      <c r="A66" s="332"/>
      <c r="B66" s="329"/>
      <c r="C66" s="329"/>
      <c r="D66" s="6" t="s">
        <v>239</v>
      </c>
      <c r="E66" s="28" t="s">
        <v>242</v>
      </c>
      <c r="F66" s="6">
        <v>2500</v>
      </c>
      <c r="G66" s="149">
        <v>1100</v>
      </c>
      <c r="H66" s="6">
        <v>0</v>
      </c>
      <c r="I66" s="366"/>
      <c r="J66" s="53">
        <v>300</v>
      </c>
      <c r="K66" s="366"/>
      <c r="L66" s="332"/>
      <c r="M66" s="218"/>
    </row>
    <row r="67" spans="1:14" ht="33" customHeight="1" x14ac:dyDescent="0.2">
      <c r="A67" s="124" t="s">
        <v>163</v>
      </c>
      <c r="B67" s="125" t="s">
        <v>164</v>
      </c>
      <c r="C67" s="125" t="s">
        <v>227</v>
      </c>
      <c r="D67" s="125" t="s">
        <v>165</v>
      </c>
      <c r="E67" s="126" t="s">
        <v>77</v>
      </c>
      <c r="F67" s="125">
        <v>1700</v>
      </c>
      <c r="G67" s="148">
        <v>1500</v>
      </c>
      <c r="H67" s="125">
        <v>1500</v>
      </c>
      <c r="I67" s="127">
        <f>H67</f>
        <v>1500</v>
      </c>
      <c r="J67" s="127"/>
      <c r="K67" s="127">
        <f>I67+J67</f>
        <v>1500</v>
      </c>
      <c r="L67" s="124" t="s">
        <v>353</v>
      </c>
      <c r="M67" s="192" t="s">
        <v>385</v>
      </c>
    </row>
    <row r="68" spans="1:14" ht="56" customHeight="1" x14ac:dyDescent="0.2">
      <c r="A68" s="80" t="s">
        <v>54</v>
      </c>
      <c r="B68" s="81" t="s">
        <v>55</v>
      </c>
      <c r="C68" s="6" t="s">
        <v>257</v>
      </c>
      <c r="D68" s="6" t="s">
        <v>258</v>
      </c>
      <c r="E68" s="28" t="s">
        <v>259</v>
      </c>
      <c r="F68" s="6">
        <v>1500</v>
      </c>
      <c r="G68" s="149">
        <v>1500</v>
      </c>
      <c r="H68" s="6">
        <v>1500</v>
      </c>
      <c r="I68" s="53">
        <f>H68</f>
        <v>1500</v>
      </c>
      <c r="J68" s="53"/>
      <c r="K68" s="53">
        <f>I68+J68</f>
        <v>1500</v>
      </c>
      <c r="L68" s="57" t="s">
        <v>352</v>
      </c>
      <c r="M68" s="193">
        <v>1500</v>
      </c>
      <c r="N68" s="188" t="s">
        <v>391</v>
      </c>
    </row>
    <row r="69" spans="1:14" ht="66" customHeight="1" x14ac:dyDescent="0.2">
      <c r="A69" s="290" t="s">
        <v>56</v>
      </c>
      <c r="B69" s="293" t="s">
        <v>57</v>
      </c>
      <c r="C69" s="293" t="s">
        <v>223</v>
      </c>
      <c r="D69" s="12" t="s">
        <v>224</v>
      </c>
      <c r="E69" s="29" t="s">
        <v>91</v>
      </c>
      <c r="F69" s="12">
        <v>3000</v>
      </c>
      <c r="G69" s="150">
        <v>1100</v>
      </c>
      <c r="H69" s="150">
        <v>750</v>
      </c>
      <c r="I69" s="357">
        <f>SUM(H69:H71)</f>
        <v>1500</v>
      </c>
      <c r="J69" s="107"/>
      <c r="K69" s="357">
        <f>I69+SUM(J69:J71)</f>
        <v>1500</v>
      </c>
      <c r="L69" s="290" t="s">
        <v>354</v>
      </c>
      <c r="M69" s="216">
        <v>2000</v>
      </c>
    </row>
    <row r="70" spans="1:14" ht="31" customHeight="1" x14ac:dyDescent="0.2">
      <c r="A70" s="291"/>
      <c r="B70" s="294"/>
      <c r="C70" s="294"/>
      <c r="D70" s="12" t="s">
        <v>225</v>
      </c>
      <c r="E70" s="29" t="s">
        <v>92</v>
      </c>
      <c r="F70" s="12">
        <v>2000</v>
      </c>
      <c r="G70" s="150">
        <v>500</v>
      </c>
      <c r="H70" s="150">
        <v>500</v>
      </c>
      <c r="I70" s="358"/>
      <c r="J70" s="107"/>
      <c r="K70" s="358"/>
      <c r="L70" s="291"/>
      <c r="M70" s="217"/>
    </row>
    <row r="71" spans="1:14" ht="20" customHeight="1" x14ac:dyDescent="0.2">
      <c r="A71" s="292"/>
      <c r="B71" s="295"/>
      <c r="C71" s="295"/>
      <c r="D71" s="12" t="s">
        <v>226</v>
      </c>
      <c r="E71" s="29" t="s">
        <v>76</v>
      </c>
      <c r="F71" s="12">
        <v>2000</v>
      </c>
      <c r="G71" s="150">
        <v>400</v>
      </c>
      <c r="H71" s="150">
        <v>250</v>
      </c>
      <c r="I71" s="359"/>
      <c r="J71" s="107"/>
      <c r="K71" s="359"/>
      <c r="L71" s="292"/>
      <c r="M71" s="218"/>
    </row>
    <row r="72" spans="1:14" ht="31" customHeight="1" x14ac:dyDescent="0.2">
      <c r="A72" s="52" t="s">
        <v>59</v>
      </c>
      <c r="B72" s="3" t="s">
        <v>58</v>
      </c>
      <c r="C72" s="3" t="s">
        <v>146</v>
      </c>
      <c r="D72" s="3" t="s">
        <v>147</v>
      </c>
      <c r="E72" s="27" t="s">
        <v>78</v>
      </c>
      <c r="F72" s="3">
        <v>1000</v>
      </c>
      <c r="G72" s="3">
        <v>1000</v>
      </c>
      <c r="H72" s="3">
        <v>1000</v>
      </c>
      <c r="I72" s="34">
        <f>H72</f>
        <v>1000</v>
      </c>
      <c r="J72" s="34"/>
      <c r="K72" s="34">
        <f>I72+J72</f>
        <v>1000</v>
      </c>
      <c r="L72" s="68" t="s">
        <v>355</v>
      </c>
      <c r="M72" s="193">
        <v>1000</v>
      </c>
    </row>
    <row r="73" spans="1:14" ht="20" customHeight="1" x14ac:dyDescent="0.2">
      <c r="A73" s="336" t="s">
        <v>33</v>
      </c>
      <c r="B73" s="275" t="s">
        <v>9</v>
      </c>
      <c r="C73" s="275" t="s">
        <v>153</v>
      </c>
      <c r="D73" s="40" t="s">
        <v>154</v>
      </c>
      <c r="E73" s="30" t="s">
        <v>81</v>
      </c>
      <c r="F73" s="40">
        <v>2500</v>
      </c>
      <c r="G73" s="40">
        <v>1000</v>
      </c>
      <c r="H73" s="40">
        <v>800</v>
      </c>
      <c r="I73" s="301">
        <f>SUM(H73:H75)</f>
        <v>1700</v>
      </c>
      <c r="J73" s="93"/>
      <c r="K73" s="301">
        <f>I73+SUM(J73:J75)</f>
        <v>1700</v>
      </c>
      <c r="L73" s="411" t="s">
        <v>359</v>
      </c>
      <c r="M73" s="216">
        <v>1500</v>
      </c>
    </row>
    <row r="74" spans="1:14" ht="34" customHeight="1" x14ac:dyDescent="0.2">
      <c r="A74" s="336"/>
      <c r="B74" s="275"/>
      <c r="C74" s="276"/>
      <c r="D74" s="40" t="s">
        <v>155</v>
      </c>
      <c r="E74" s="30" t="s">
        <v>82</v>
      </c>
      <c r="F74" s="40">
        <v>5000</v>
      </c>
      <c r="G74" s="40">
        <v>500</v>
      </c>
      <c r="H74" s="40">
        <v>500</v>
      </c>
      <c r="I74" s="301"/>
      <c r="J74" s="93"/>
      <c r="K74" s="301"/>
      <c r="L74" s="411"/>
      <c r="M74" s="217"/>
    </row>
    <row r="75" spans="1:14" ht="34" customHeight="1" x14ac:dyDescent="0.2">
      <c r="A75" s="336"/>
      <c r="B75" s="275"/>
      <c r="C75" s="276"/>
      <c r="D75" s="40" t="s">
        <v>156</v>
      </c>
      <c r="E75" s="30" t="s">
        <v>157</v>
      </c>
      <c r="F75" s="40">
        <v>3000</v>
      </c>
      <c r="G75" s="40">
        <v>800</v>
      </c>
      <c r="H75" s="40">
        <v>400</v>
      </c>
      <c r="I75" s="301"/>
      <c r="J75" s="93"/>
      <c r="K75" s="301"/>
      <c r="L75" s="411"/>
      <c r="M75" s="218"/>
    </row>
    <row r="76" spans="1:14" ht="27" customHeight="1" x14ac:dyDescent="0.2">
      <c r="A76" s="286" t="s">
        <v>34</v>
      </c>
      <c r="B76" s="288" t="s">
        <v>11</v>
      </c>
      <c r="C76" s="288" t="s">
        <v>189</v>
      </c>
      <c r="D76" s="14" t="s">
        <v>190</v>
      </c>
      <c r="E76" s="2" t="s">
        <v>103</v>
      </c>
      <c r="F76" s="151">
        <v>5000</v>
      </c>
      <c r="G76" s="151">
        <v>1000</v>
      </c>
      <c r="H76" s="151">
        <v>500</v>
      </c>
      <c r="I76" s="307">
        <f>SUM(H76:H78)</f>
        <v>1500</v>
      </c>
      <c r="J76" s="108"/>
      <c r="K76" s="307">
        <f>I76+SUM(J76:J78)</f>
        <v>1500</v>
      </c>
      <c r="L76" s="286" t="s">
        <v>387</v>
      </c>
      <c r="M76" s="216">
        <v>1500</v>
      </c>
      <c r="N76" s="401" t="s">
        <v>390</v>
      </c>
    </row>
    <row r="77" spans="1:14" ht="22" customHeight="1" x14ac:dyDescent="0.2">
      <c r="A77" s="287"/>
      <c r="B77" s="289"/>
      <c r="C77" s="289"/>
      <c r="D77" s="14" t="s">
        <v>191</v>
      </c>
      <c r="E77" s="2" t="s">
        <v>327</v>
      </c>
      <c r="F77" s="151">
        <v>4000</v>
      </c>
      <c r="G77" s="151">
        <v>1000</v>
      </c>
      <c r="H77" s="151">
        <v>300</v>
      </c>
      <c r="I77" s="308"/>
      <c r="J77" s="108"/>
      <c r="K77" s="308"/>
      <c r="L77" s="287"/>
      <c r="M77" s="217"/>
      <c r="N77" s="401"/>
    </row>
    <row r="78" spans="1:14" ht="27" customHeight="1" x14ac:dyDescent="0.2">
      <c r="A78" s="287"/>
      <c r="B78" s="289"/>
      <c r="C78" s="289"/>
      <c r="D78" s="14" t="s">
        <v>192</v>
      </c>
      <c r="E78" s="2" t="s">
        <v>193</v>
      </c>
      <c r="F78" s="151">
        <v>4000</v>
      </c>
      <c r="G78" s="151">
        <v>500</v>
      </c>
      <c r="H78" s="151">
        <v>700</v>
      </c>
      <c r="I78" s="308"/>
      <c r="J78" s="108"/>
      <c r="K78" s="308"/>
      <c r="L78" s="287"/>
      <c r="M78" s="217"/>
      <c r="N78" s="401"/>
    </row>
    <row r="79" spans="1:14" ht="27" customHeight="1" x14ac:dyDescent="0.2">
      <c r="A79" s="54" t="s">
        <v>60</v>
      </c>
      <c r="B79" s="17" t="s">
        <v>61</v>
      </c>
      <c r="C79" s="17" t="s">
        <v>245</v>
      </c>
      <c r="D79" s="17" t="s">
        <v>246</v>
      </c>
      <c r="E79" s="78" t="s">
        <v>80</v>
      </c>
      <c r="F79" s="152">
        <v>5000</v>
      </c>
      <c r="G79" s="152">
        <v>2500</v>
      </c>
      <c r="H79" s="17">
        <v>1700</v>
      </c>
      <c r="I79" s="35">
        <f>H79</f>
        <v>1700</v>
      </c>
      <c r="J79" s="35">
        <v>200</v>
      </c>
      <c r="K79" s="35">
        <f>I79+J79</f>
        <v>1900</v>
      </c>
      <c r="L79" s="54" t="s">
        <v>360</v>
      </c>
      <c r="M79" s="193">
        <v>2000</v>
      </c>
    </row>
    <row r="80" spans="1:14" ht="62" customHeight="1" x14ac:dyDescent="0.2">
      <c r="A80" s="69" t="s">
        <v>47</v>
      </c>
      <c r="B80" s="70" t="s">
        <v>62</v>
      </c>
      <c r="C80" s="71" t="s">
        <v>202</v>
      </c>
      <c r="D80" s="71" t="s">
        <v>203</v>
      </c>
      <c r="E80" s="71" t="s">
        <v>204</v>
      </c>
      <c r="F80" s="153">
        <v>3000</v>
      </c>
      <c r="G80" s="153">
        <v>1500</v>
      </c>
      <c r="H80" s="153">
        <v>1500</v>
      </c>
      <c r="I80" s="86">
        <f>H80</f>
        <v>1500</v>
      </c>
      <c r="J80" s="86"/>
      <c r="K80" s="86">
        <f>I80+J80</f>
        <v>1500</v>
      </c>
      <c r="L80" s="69" t="s">
        <v>357</v>
      </c>
      <c r="M80" s="193">
        <v>2000</v>
      </c>
      <c r="N80" s="188" t="s">
        <v>391</v>
      </c>
    </row>
    <row r="81" spans="1:13" ht="44" customHeight="1" x14ac:dyDescent="0.2">
      <c r="A81" s="182" t="s">
        <v>40</v>
      </c>
      <c r="B81" s="180" t="s">
        <v>39</v>
      </c>
      <c r="C81" s="180" t="s">
        <v>318</v>
      </c>
      <c r="D81" s="40" t="s">
        <v>319</v>
      </c>
      <c r="E81" s="30" t="s">
        <v>320</v>
      </c>
      <c r="F81" s="40">
        <v>1700</v>
      </c>
      <c r="G81" s="40">
        <v>1700</v>
      </c>
      <c r="H81" s="40">
        <v>1700</v>
      </c>
      <c r="I81" s="181">
        <f>SUM(H81:H81)</f>
        <v>1700</v>
      </c>
      <c r="J81" s="109"/>
      <c r="K81" s="181">
        <f>I81+J81</f>
        <v>1700</v>
      </c>
      <c r="L81" s="182" t="s">
        <v>358</v>
      </c>
      <c r="M81" s="191">
        <v>2250</v>
      </c>
    </row>
    <row r="82" spans="1:13" ht="20" customHeight="1" x14ac:dyDescent="0.2">
      <c r="A82" s="311">
        <v>18</v>
      </c>
      <c r="B82" s="311" t="s">
        <v>123</v>
      </c>
      <c r="C82" s="311" t="s">
        <v>116</v>
      </c>
      <c r="D82" s="38" t="s">
        <v>117</v>
      </c>
      <c r="E82" s="55" t="s">
        <v>77</v>
      </c>
      <c r="F82" s="38">
        <v>2500</v>
      </c>
      <c r="G82" s="154">
        <v>1500</v>
      </c>
      <c r="H82" s="154">
        <v>1500</v>
      </c>
      <c r="I82" s="200">
        <f>SUM(H82:H85)</f>
        <v>4400</v>
      </c>
      <c r="J82" s="90"/>
      <c r="K82" s="200">
        <f>I82+SUM(J82:J85)</f>
        <v>4900</v>
      </c>
      <c r="L82" s="207" t="s">
        <v>252</v>
      </c>
      <c r="M82" s="216">
        <v>5200</v>
      </c>
    </row>
    <row r="83" spans="1:13" ht="20" customHeight="1" x14ac:dyDescent="0.2">
      <c r="A83" s="311"/>
      <c r="B83" s="311"/>
      <c r="C83" s="311"/>
      <c r="D83" s="38" t="s">
        <v>118</v>
      </c>
      <c r="E83" s="55" t="s">
        <v>67</v>
      </c>
      <c r="F83" s="38">
        <v>2000</v>
      </c>
      <c r="G83" s="154">
        <v>1000</v>
      </c>
      <c r="H83" s="154">
        <v>1200</v>
      </c>
      <c r="I83" s="200"/>
      <c r="J83" s="90"/>
      <c r="K83" s="200"/>
      <c r="L83" s="208"/>
      <c r="M83" s="217"/>
    </row>
    <row r="84" spans="1:13" ht="20" customHeight="1" x14ac:dyDescent="0.2">
      <c r="A84" s="311"/>
      <c r="B84" s="311"/>
      <c r="C84" s="311"/>
      <c r="D84" s="38" t="s">
        <v>119</v>
      </c>
      <c r="E84" s="55" t="s">
        <v>121</v>
      </c>
      <c r="F84" s="38">
        <v>2500</v>
      </c>
      <c r="G84" s="154">
        <v>1000</v>
      </c>
      <c r="H84" s="154">
        <v>700</v>
      </c>
      <c r="I84" s="200"/>
      <c r="J84" s="90">
        <v>500</v>
      </c>
      <c r="K84" s="200"/>
      <c r="L84" s="208"/>
      <c r="M84" s="217"/>
    </row>
    <row r="85" spans="1:13" ht="20" customHeight="1" x14ac:dyDescent="0.2">
      <c r="A85" s="311"/>
      <c r="B85" s="311"/>
      <c r="C85" s="311"/>
      <c r="D85" s="38" t="s">
        <v>120</v>
      </c>
      <c r="E85" s="55" t="s">
        <v>122</v>
      </c>
      <c r="F85" s="38">
        <v>1500</v>
      </c>
      <c r="G85" s="154">
        <v>1100</v>
      </c>
      <c r="H85" s="154">
        <v>1000</v>
      </c>
      <c r="I85" s="200"/>
      <c r="J85" s="90"/>
      <c r="K85" s="200"/>
      <c r="L85" s="209"/>
      <c r="M85" s="218"/>
    </row>
    <row r="86" spans="1:13" ht="20" customHeight="1" x14ac:dyDescent="0.2">
      <c r="A86" s="303">
        <v>28</v>
      </c>
      <c r="B86" s="303" t="s">
        <v>124</v>
      </c>
      <c r="C86" s="303" t="s">
        <v>228</v>
      </c>
      <c r="D86" s="13" t="s">
        <v>229</v>
      </c>
      <c r="E86" s="79" t="s">
        <v>17</v>
      </c>
      <c r="F86" s="155">
        <v>3000</v>
      </c>
      <c r="G86" s="156">
        <v>2000</v>
      </c>
      <c r="H86" s="156">
        <v>2865</v>
      </c>
      <c r="I86" s="272">
        <f>SUM(H86:H89)</f>
        <v>4665</v>
      </c>
      <c r="J86" s="110">
        <v>500</v>
      </c>
      <c r="K86" s="272">
        <f>I86+SUM(J86:J89)</f>
        <v>5165</v>
      </c>
      <c r="L86" s="205" t="s">
        <v>253</v>
      </c>
      <c r="M86" s="216">
        <v>4600</v>
      </c>
    </row>
    <row r="87" spans="1:13" ht="20" customHeight="1" x14ac:dyDescent="0.2">
      <c r="A87" s="303"/>
      <c r="B87" s="303"/>
      <c r="C87" s="303"/>
      <c r="D87" s="13" t="s">
        <v>230</v>
      </c>
      <c r="E87" s="79" t="s">
        <v>76</v>
      </c>
      <c r="F87" s="155">
        <v>600</v>
      </c>
      <c r="G87" s="156">
        <v>300</v>
      </c>
      <c r="H87" s="156">
        <v>0</v>
      </c>
      <c r="I87" s="273"/>
      <c r="J87" s="110"/>
      <c r="K87" s="273"/>
      <c r="L87" s="206"/>
      <c r="M87" s="217"/>
    </row>
    <row r="88" spans="1:13" ht="20" customHeight="1" x14ac:dyDescent="0.2">
      <c r="A88" s="303"/>
      <c r="B88" s="303"/>
      <c r="C88" s="303"/>
      <c r="D88" s="13" t="s">
        <v>231</v>
      </c>
      <c r="E88" s="79" t="s">
        <v>233</v>
      </c>
      <c r="F88" s="155">
        <v>1000</v>
      </c>
      <c r="G88" s="156">
        <v>800</v>
      </c>
      <c r="H88" s="156">
        <v>1000</v>
      </c>
      <c r="I88" s="273"/>
      <c r="J88" s="110"/>
      <c r="K88" s="273"/>
      <c r="L88" s="206"/>
      <c r="M88" s="217"/>
    </row>
    <row r="89" spans="1:13" ht="20" customHeight="1" x14ac:dyDescent="0.2">
      <c r="A89" s="303"/>
      <c r="B89" s="303"/>
      <c r="C89" s="303"/>
      <c r="D89" s="13" t="s">
        <v>232</v>
      </c>
      <c r="E89" s="79" t="s">
        <v>234</v>
      </c>
      <c r="F89" s="155">
        <v>1000</v>
      </c>
      <c r="G89" s="156">
        <v>500</v>
      </c>
      <c r="H89" s="156">
        <v>800</v>
      </c>
      <c r="I89" s="274"/>
      <c r="J89" s="110"/>
      <c r="K89" s="274"/>
      <c r="L89" s="206"/>
      <c r="M89" s="218"/>
    </row>
    <row r="90" spans="1:13" ht="28" customHeight="1" x14ac:dyDescent="0.2">
      <c r="A90" s="309">
        <v>36</v>
      </c>
      <c r="B90" s="309" t="s">
        <v>125</v>
      </c>
      <c r="C90" s="309" t="s">
        <v>110</v>
      </c>
      <c r="D90" s="4" t="s">
        <v>111</v>
      </c>
      <c r="E90" s="23" t="s">
        <v>84</v>
      </c>
      <c r="F90" s="4">
        <v>2500</v>
      </c>
      <c r="G90" s="157">
        <v>2000</v>
      </c>
      <c r="H90" s="157">
        <v>1500</v>
      </c>
      <c r="I90" s="304">
        <f>SUM(H90:H93)</f>
        <v>4900</v>
      </c>
      <c r="J90" s="95"/>
      <c r="K90" s="304">
        <f>I90+SUM(J90:J93)</f>
        <v>5400</v>
      </c>
      <c r="L90" s="201" t="s">
        <v>254</v>
      </c>
      <c r="M90" s="216">
        <v>4500</v>
      </c>
    </row>
    <row r="91" spans="1:13" ht="20" customHeight="1" x14ac:dyDescent="0.2">
      <c r="A91" s="309"/>
      <c r="B91" s="309"/>
      <c r="C91" s="309"/>
      <c r="D91" s="4" t="s">
        <v>112</v>
      </c>
      <c r="E91" s="23" t="s">
        <v>115</v>
      </c>
      <c r="F91" s="4">
        <v>2000</v>
      </c>
      <c r="G91" s="157">
        <v>1000</v>
      </c>
      <c r="H91" s="157">
        <v>1600</v>
      </c>
      <c r="I91" s="305"/>
      <c r="J91" s="95">
        <v>500</v>
      </c>
      <c r="K91" s="305"/>
      <c r="L91" s="202"/>
      <c r="M91" s="217"/>
    </row>
    <row r="92" spans="1:13" ht="20" customHeight="1" x14ac:dyDescent="0.2">
      <c r="A92" s="309"/>
      <c r="B92" s="309"/>
      <c r="C92" s="309"/>
      <c r="D92" s="4" t="s">
        <v>113</v>
      </c>
      <c r="E92" s="23" t="s">
        <v>66</v>
      </c>
      <c r="F92" s="4">
        <v>1200</v>
      </c>
      <c r="G92" s="157">
        <v>800</v>
      </c>
      <c r="H92" s="157">
        <v>800</v>
      </c>
      <c r="I92" s="305"/>
      <c r="J92" s="95"/>
      <c r="K92" s="305"/>
      <c r="L92" s="202"/>
      <c r="M92" s="217"/>
    </row>
    <row r="93" spans="1:13" ht="20" customHeight="1" x14ac:dyDescent="0.2">
      <c r="A93" s="309"/>
      <c r="B93" s="309"/>
      <c r="C93" s="309"/>
      <c r="D93" s="4" t="s">
        <v>114</v>
      </c>
      <c r="E93" s="23" t="s">
        <v>97</v>
      </c>
      <c r="F93" s="4">
        <v>1000</v>
      </c>
      <c r="G93" s="157">
        <v>600</v>
      </c>
      <c r="H93" s="157">
        <v>1000</v>
      </c>
      <c r="I93" s="306"/>
      <c r="J93" s="95"/>
      <c r="K93" s="306"/>
      <c r="L93" s="202"/>
      <c r="M93" s="218"/>
    </row>
    <row r="94" spans="1:13" ht="32" customHeight="1" x14ac:dyDescent="0.2">
      <c r="A94" s="271">
        <v>37</v>
      </c>
      <c r="B94" s="271" t="s">
        <v>126</v>
      </c>
      <c r="C94" s="271" t="s">
        <v>169</v>
      </c>
      <c r="D94" s="39" t="s">
        <v>170</v>
      </c>
      <c r="E94" s="25" t="s">
        <v>85</v>
      </c>
      <c r="F94" s="158">
        <v>8000</v>
      </c>
      <c r="G94" s="159">
        <f>(3000+5100)/2+450</f>
        <v>4500</v>
      </c>
      <c r="H94" s="159">
        <v>3600</v>
      </c>
      <c r="I94" s="257">
        <f>SUM(H94:H97)</f>
        <v>5800</v>
      </c>
      <c r="J94" s="97"/>
      <c r="K94" s="257">
        <f>I94+SUM(J94:J97)</f>
        <v>5800</v>
      </c>
      <c r="L94" s="203" t="s">
        <v>255</v>
      </c>
      <c r="M94" s="216">
        <v>8500</v>
      </c>
    </row>
    <row r="95" spans="1:13" ht="20" customHeight="1" x14ac:dyDescent="0.2">
      <c r="A95" s="271"/>
      <c r="B95" s="271"/>
      <c r="C95" s="271"/>
      <c r="D95" s="39" t="s">
        <v>171</v>
      </c>
      <c r="E95" s="25" t="s">
        <v>86</v>
      </c>
      <c r="F95" s="158">
        <v>10000</v>
      </c>
      <c r="G95" s="159">
        <f>(1000+6400)/2-500</f>
        <v>3200</v>
      </c>
      <c r="H95" s="159">
        <v>1400</v>
      </c>
      <c r="I95" s="269"/>
      <c r="J95" s="97"/>
      <c r="K95" s="269"/>
      <c r="L95" s="204"/>
      <c r="M95" s="217"/>
    </row>
    <row r="96" spans="1:13" ht="20" customHeight="1" x14ac:dyDescent="0.2">
      <c r="A96" s="271"/>
      <c r="B96" s="271"/>
      <c r="C96" s="271"/>
      <c r="D96" s="39" t="s">
        <v>172</v>
      </c>
      <c r="E96" s="25" t="s">
        <v>175</v>
      </c>
      <c r="F96" s="158">
        <v>1800</v>
      </c>
      <c r="G96" s="159">
        <v>0</v>
      </c>
      <c r="H96" s="159">
        <v>0</v>
      </c>
      <c r="I96" s="269"/>
      <c r="J96" s="97"/>
      <c r="K96" s="269"/>
      <c r="L96" s="204"/>
      <c r="M96" s="217"/>
    </row>
    <row r="97" spans="1:13" ht="20" customHeight="1" x14ac:dyDescent="0.2">
      <c r="A97" s="271"/>
      <c r="B97" s="271"/>
      <c r="C97" s="271"/>
      <c r="D97" s="39" t="s">
        <v>173</v>
      </c>
      <c r="E97" s="25" t="s">
        <v>174</v>
      </c>
      <c r="F97" s="158">
        <v>3000</v>
      </c>
      <c r="G97" s="159">
        <f>0+500</f>
        <v>500</v>
      </c>
      <c r="H97" s="159">
        <v>800</v>
      </c>
      <c r="I97" s="270"/>
      <c r="J97" s="97"/>
      <c r="K97" s="270"/>
      <c r="L97" s="204"/>
      <c r="M97" s="218"/>
    </row>
    <row r="98" spans="1:13" ht="20" customHeight="1" x14ac:dyDescent="0.2">
      <c r="A98" s="342">
        <v>41</v>
      </c>
      <c r="B98" s="342" t="s">
        <v>127</v>
      </c>
      <c r="C98" s="342" t="s">
        <v>176</v>
      </c>
      <c r="D98" s="6" t="s">
        <v>177</v>
      </c>
      <c r="E98" s="28" t="s">
        <v>66</v>
      </c>
      <c r="F98" s="160">
        <v>800</v>
      </c>
      <c r="G98" s="160">
        <f>(800+600)/2</f>
        <v>700</v>
      </c>
      <c r="H98" s="160">
        <v>800</v>
      </c>
      <c r="I98" s="210">
        <f>SUM(H98:H101)</f>
        <v>5700</v>
      </c>
      <c r="J98" s="111"/>
      <c r="K98" s="210">
        <f>I98+SUM(J98:J101)</f>
        <v>6200</v>
      </c>
      <c r="L98" s="195" t="s">
        <v>256</v>
      </c>
      <c r="M98" s="216">
        <v>5700</v>
      </c>
    </row>
    <row r="99" spans="1:13" ht="20" customHeight="1" x14ac:dyDescent="0.2">
      <c r="A99" s="342"/>
      <c r="B99" s="342"/>
      <c r="C99" s="342"/>
      <c r="D99" s="6" t="s">
        <v>178</v>
      </c>
      <c r="E99" s="28" t="s">
        <v>181</v>
      </c>
      <c r="F99" s="160">
        <v>1500</v>
      </c>
      <c r="G99" s="160">
        <f>(1000+1400)/2</f>
        <v>1200</v>
      </c>
      <c r="H99" s="160">
        <v>1500</v>
      </c>
      <c r="I99" s="211"/>
      <c r="J99" s="111"/>
      <c r="K99" s="211"/>
      <c r="L99" s="196"/>
      <c r="M99" s="217"/>
    </row>
    <row r="100" spans="1:13" ht="20" customHeight="1" x14ac:dyDescent="0.2">
      <c r="A100" s="342"/>
      <c r="B100" s="342"/>
      <c r="C100" s="342"/>
      <c r="D100" s="6" t="s">
        <v>179</v>
      </c>
      <c r="E100" s="28" t="s">
        <v>77</v>
      </c>
      <c r="F100" s="160">
        <v>3000</v>
      </c>
      <c r="G100" s="160">
        <f>(2500+2800)/2</f>
        <v>2650</v>
      </c>
      <c r="H100" s="160">
        <v>2200</v>
      </c>
      <c r="I100" s="211"/>
      <c r="J100" s="111">
        <v>500</v>
      </c>
      <c r="K100" s="211"/>
      <c r="L100" s="196"/>
      <c r="M100" s="217"/>
    </row>
    <row r="101" spans="1:13" ht="20" customHeight="1" x14ac:dyDescent="0.2">
      <c r="A101" s="342"/>
      <c r="B101" s="342"/>
      <c r="C101" s="342"/>
      <c r="D101" s="6" t="s">
        <v>180</v>
      </c>
      <c r="E101" s="28" t="s">
        <v>67</v>
      </c>
      <c r="F101" s="160">
        <v>2000</v>
      </c>
      <c r="G101" s="160">
        <f>(1000+1700)/2</f>
        <v>1350</v>
      </c>
      <c r="H101" s="160">
        <v>1200</v>
      </c>
      <c r="I101" s="212"/>
      <c r="J101" s="111"/>
      <c r="K101" s="212"/>
      <c r="L101" s="196"/>
      <c r="M101" s="218"/>
    </row>
    <row r="102" spans="1:13" ht="20" customHeight="1" x14ac:dyDescent="0.2">
      <c r="A102" s="288">
        <v>45</v>
      </c>
      <c r="B102" s="288" t="s">
        <v>128</v>
      </c>
      <c r="C102" s="288" t="s">
        <v>286</v>
      </c>
      <c r="D102" s="14" t="s">
        <v>287</v>
      </c>
      <c r="E102" s="2" t="s">
        <v>74</v>
      </c>
      <c r="F102" s="14">
        <v>6000</v>
      </c>
      <c r="G102" s="161">
        <v>3500</v>
      </c>
      <c r="H102" s="161">
        <v>3500</v>
      </c>
      <c r="I102" s="213">
        <f>SUM(H102:H104)</f>
        <v>5500</v>
      </c>
      <c r="J102" s="112">
        <v>500</v>
      </c>
      <c r="K102" s="213">
        <f>I102+SUM(J102:J104)</f>
        <v>6000</v>
      </c>
      <c r="L102" s="197" t="s">
        <v>328</v>
      </c>
      <c r="M102" s="216">
        <v>6200</v>
      </c>
    </row>
    <row r="103" spans="1:13" ht="20" customHeight="1" x14ac:dyDescent="0.2">
      <c r="A103" s="289"/>
      <c r="B103" s="289"/>
      <c r="C103" s="289"/>
      <c r="D103" s="14" t="s">
        <v>288</v>
      </c>
      <c r="E103" s="2" t="s">
        <v>93</v>
      </c>
      <c r="F103" s="14">
        <v>1000</v>
      </c>
      <c r="G103" s="161">
        <v>500</v>
      </c>
      <c r="H103" s="161">
        <v>1000</v>
      </c>
      <c r="I103" s="214"/>
      <c r="J103" s="112"/>
      <c r="K103" s="214"/>
      <c r="L103" s="198"/>
      <c r="M103" s="217"/>
    </row>
    <row r="104" spans="1:13" ht="20" customHeight="1" x14ac:dyDescent="0.2">
      <c r="A104" s="302"/>
      <c r="B104" s="302"/>
      <c r="C104" s="302"/>
      <c r="D104" s="14" t="s">
        <v>289</v>
      </c>
      <c r="E104" s="2" t="s">
        <v>76</v>
      </c>
      <c r="F104" s="14">
        <v>1000</v>
      </c>
      <c r="G104" s="161">
        <v>1000</v>
      </c>
      <c r="H104" s="161">
        <v>1000</v>
      </c>
      <c r="I104" s="215"/>
      <c r="J104" s="112"/>
      <c r="K104" s="215"/>
      <c r="L104" s="199"/>
      <c r="M104" s="218"/>
    </row>
    <row r="105" spans="1:13" ht="20" customHeight="1" x14ac:dyDescent="0.2">
      <c r="A105" s="310" t="s">
        <v>19</v>
      </c>
      <c r="B105" s="310" t="s">
        <v>10</v>
      </c>
      <c r="C105" s="310"/>
      <c r="D105" s="16"/>
      <c r="E105" s="31" t="s">
        <v>94</v>
      </c>
      <c r="F105" s="16">
        <v>6000</v>
      </c>
      <c r="G105" s="16"/>
      <c r="H105" s="84"/>
      <c r="I105" s="268">
        <f>SUM(H105:H110)</f>
        <v>0</v>
      </c>
      <c r="J105" s="94"/>
      <c r="K105" s="268">
        <f>SUM(J105:J110)</f>
        <v>0</v>
      </c>
      <c r="L105" s="277"/>
      <c r="M105" s="216">
        <v>27490</v>
      </c>
    </row>
    <row r="106" spans="1:13" ht="20" customHeight="1" x14ac:dyDescent="0.2">
      <c r="A106" s="310"/>
      <c r="B106" s="310"/>
      <c r="C106" s="310"/>
      <c r="D106" s="16"/>
      <c r="E106" s="32" t="s">
        <v>95</v>
      </c>
      <c r="F106" s="162">
        <v>4000</v>
      </c>
      <c r="G106" s="16"/>
      <c r="H106" s="84"/>
      <c r="I106" s="268"/>
      <c r="J106" s="94"/>
      <c r="K106" s="268"/>
      <c r="L106" s="277"/>
      <c r="M106" s="217"/>
    </row>
    <row r="107" spans="1:13" ht="26" customHeight="1" x14ac:dyDescent="0.2">
      <c r="A107" s="310"/>
      <c r="B107" s="310"/>
      <c r="C107" s="310"/>
      <c r="D107" s="16"/>
      <c r="E107" s="32" t="s">
        <v>96</v>
      </c>
      <c r="F107" s="162">
        <v>5000</v>
      </c>
      <c r="G107" s="16"/>
      <c r="H107" s="84"/>
      <c r="I107" s="268"/>
      <c r="J107" s="94"/>
      <c r="K107" s="268"/>
      <c r="L107" s="277"/>
      <c r="M107" s="217"/>
    </row>
    <row r="108" spans="1:13" ht="30" customHeight="1" x14ac:dyDescent="0.2">
      <c r="A108" s="310"/>
      <c r="B108" s="310"/>
      <c r="C108" s="310"/>
      <c r="D108" s="16"/>
      <c r="E108" s="32" t="s">
        <v>97</v>
      </c>
      <c r="F108" s="16">
        <v>3500</v>
      </c>
      <c r="G108" s="16"/>
      <c r="H108" s="84"/>
      <c r="I108" s="268"/>
      <c r="J108" s="94"/>
      <c r="K108" s="268"/>
      <c r="L108" s="277"/>
      <c r="M108" s="217"/>
    </row>
    <row r="109" spans="1:13" ht="20" customHeight="1" x14ac:dyDescent="0.2">
      <c r="A109" s="310"/>
      <c r="B109" s="310"/>
      <c r="C109" s="310"/>
      <c r="D109" s="16"/>
      <c r="E109" s="32" t="s">
        <v>98</v>
      </c>
      <c r="F109" s="16">
        <v>5000</v>
      </c>
      <c r="G109" s="16"/>
      <c r="H109" s="84"/>
      <c r="I109" s="268"/>
      <c r="J109" s="94"/>
      <c r="K109" s="268"/>
      <c r="L109" s="277"/>
      <c r="M109" s="217"/>
    </row>
    <row r="110" spans="1:13" ht="20" customHeight="1" x14ac:dyDescent="0.2">
      <c r="A110" s="310"/>
      <c r="B110" s="310"/>
      <c r="C110" s="310"/>
      <c r="D110" s="16"/>
      <c r="E110" s="32" t="s">
        <v>89</v>
      </c>
      <c r="F110" s="162">
        <v>4000</v>
      </c>
      <c r="G110" s="16"/>
      <c r="H110" s="84"/>
      <c r="I110" s="268"/>
      <c r="J110" s="94"/>
      <c r="K110" s="268"/>
      <c r="L110" s="277"/>
      <c r="M110" s="218"/>
    </row>
    <row r="111" spans="1:13" x14ac:dyDescent="0.2">
      <c r="E111" s="33"/>
      <c r="F111" s="33"/>
      <c r="G111" s="33"/>
      <c r="H111" s="87"/>
      <c r="K111" s="87"/>
    </row>
    <row r="112" spans="1:13" x14ac:dyDescent="0.2">
      <c r="E112" s="20"/>
      <c r="F112" s="20"/>
      <c r="G112" s="1">
        <f>SUM(F105:F110)</f>
        <v>27500</v>
      </c>
    </row>
    <row r="113" spans="1:11" ht="60" x14ac:dyDescent="0.2">
      <c r="A113" s="20" t="s">
        <v>377</v>
      </c>
      <c r="B113" s="99" t="s">
        <v>378</v>
      </c>
      <c r="D113" s="99" t="s">
        <v>374</v>
      </c>
      <c r="E113" s="99" t="s">
        <v>361</v>
      </c>
      <c r="F113" s="188" t="s">
        <v>368</v>
      </c>
      <c r="G113" s="188" t="s">
        <v>369</v>
      </c>
      <c r="H113" s="188" t="s">
        <v>375</v>
      </c>
    </row>
    <row r="114" spans="1:11" x14ac:dyDescent="0.2">
      <c r="A114" s="190">
        <v>1800</v>
      </c>
      <c r="B114" s="20" t="s">
        <v>388</v>
      </c>
      <c r="D114" s="20">
        <v>48387</v>
      </c>
      <c r="E114" s="20">
        <v>49814</v>
      </c>
      <c r="F114" s="1">
        <f>SUM(F3:F81)</f>
        <v>170550</v>
      </c>
      <c r="G114" s="1">
        <f>SUM(G3:G81)</f>
        <v>63825</v>
      </c>
      <c r="H114" s="1">
        <f>SUM(H3:H81)</f>
        <v>49614</v>
      </c>
    </row>
    <row r="115" spans="1:11" ht="45" x14ac:dyDescent="0.2">
      <c r="A115" s="190">
        <v>1700</v>
      </c>
      <c r="B115" s="99" t="s">
        <v>382</v>
      </c>
      <c r="E115" s="20"/>
      <c r="F115" s="20"/>
      <c r="I115" s="85"/>
      <c r="J115" s="85"/>
      <c r="K115" s="85"/>
    </row>
    <row r="116" spans="1:11" ht="75" x14ac:dyDescent="0.2">
      <c r="A116" s="190">
        <v>1500</v>
      </c>
      <c r="B116" s="99" t="s">
        <v>383</v>
      </c>
      <c r="D116" s="99" t="s">
        <v>373</v>
      </c>
      <c r="E116" s="99" t="s">
        <v>372</v>
      </c>
      <c r="F116" s="188" t="s">
        <v>371</v>
      </c>
      <c r="G116" s="188" t="s">
        <v>369</v>
      </c>
      <c r="H116" s="188" t="s">
        <v>375</v>
      </c>
      <c r="I116" s="85"/>
      <c r="J116" s="85"/>
      <c r="K116" s="85"/>
    </row>
    <row r="117" spans="1:11" x14ac:dyDescent="0.2">
      <c r="A117" s="190">
        <v>1300</v>
      </c>
      <c r="B117" s="20" t="s">
        <v>381</v>
      </c>
      <c r="D117" s="20">
        <v>32232</v>
      </c>
      <c r="E117" s="20">
        <v>30765</v>
      </c>
      <c r="F117" s="20">
        <f>SUM(F82:F104)</f>
        <v>58900</v>
      </c>
      <c r="G117" s="20">
        <f>SUM(G82:G104)</f>
        <v>31700</v>
      </c>
      <c r="H117" s="20">
        <f>SUM(H82:H104)</f>
        <v>30965</v>
      </c>
      <c r="I117" s="85"/>
      <c r="J117" s="85"/>
      <c r="K117" s="85"/>
    </row>
    <row r="118" spans="1:11" ht="48" customHeight="1" x14ac:dyDescent="0.2">
      <c r="A118" s="190">
        <v>1000</v>
      </c>
      <c r="B118" s="20" t="s">
        <v>380</v>
      </c>
      <c r="E118" s="20"/>
      <c r="F118" s="20"/>
      <c r="I118" s="85"/>
      <c r="J118" s="85"/>
      <c r="K118" s="85"/>
    </row>
    <row r="119" spans="1:11" ht="45" customHeight="1" x14ac:dyDescent="0.2">
      <c r="A119" s="190">
        <v>0</v>
      </c>
      <c r="B119" s="99" t="s">
        <v>379</v>
      </c>
      <c r="E119" s="20" t="s">
        <v>362</v>
      </c>
      <c r="F119" s="99" t="s">
        <v>64</v>
      </c>
      <c r="G119" s="188" t="s">
        <v>369</v>
      </c>
      <c r="H119" s="188" t="s">
        <v>375</v>
      </c>
      <c r="I119" s="87"/>
      <c r="J119" s="87"/>
      <c r="K119" s="87"/>
    </row>
    <row r="120" spans="1:11" ht="14" customHeight="1" x14ac:dyDescent="0.2">
      <c r="E120" s="20" t="s">
        <v>363</v>
      </c>
      <c r="F120" s="20">
        <f>F20+F28+F31+F44+F50+F52+F60+F62+F68+F70+F85+F88+F93+F99+F108</f>
        <v>27500</v>
      </c>
      <c r="G120" s="20">
        <f>G20+G28+G31+G44+G50+G52+G60+G62+G68+G70+G85+G88+G93+G99+G108</f>
        <v>11500</v>
      </c>
      <c r="H120" s="20">
        <f>H20+H28+H31+H44+H50+H52+H60+H62+H68+H70+H85+H88+H93+H99+H108</f>
        <v>13336</v>
      </c>
    </row>
    <row r="121" spans="1:11" ht="11" customHeight="1" x14ac:dyDescent="0.2">
      <c r="E121" s="20"/>
      <c r="F121" s="20"/>
    </row>
    <row r="122" spans="1:11" ht="41" customHeight="1" x14ac:dyDescent="0.2">
      <c r="E122" s="99" t="s">
        <v>364</v>
      </c>
      <c r="F122" s="99" t="s">
        <v>64</v>
      </c>
      <c r="G122" s="188" t="s">
        <v>369</v>
      </c>
      <c r="H122" s="188" t="s">
        <v>375</v>
      </c>
    </row>
    <row r="123" spans="1:11" ht="17" customHeight="1" x14ac:dyDescent="0.2">
      <c r="E123" s="20" t="s">
        <v>365</v>
      </c>
      <c r="F123" s="20">
        <f>F3+F4+F5+F6+F7+F8+F9+F10+F11+F12+F13+F16+F17+F23+F28+F29+F33+F38++F39+F40+F47+F55+F56+F57+F58+F59+F60+F61+F62+F63+F67+F72+F73+F74+F75+F76+F77+F78+F82+F83+F84+F90+F91+F92+F93+F94+F99+F101+F106+F109</f>
        <v>114850</v>
      </c>
      <c r="G123" s="20">
        <f>G3+G4+G5+G6+G7+G8+G9+G10+G11+G12+G13+G16+G17+G23+G28+G29+G33+G38++G39+G40+G47+G55+G56+G57+G58+G59+G60+G61+G62+G63+G67+G72+G73+G74+G75+G76+G77+G78+G82+G83+G84+G90+G91+G92+G93+G94+G99+G101+G106+G109</f>
        <v>43125</v>
      </c>
      <c r="H123" s="20">
        <f>H3+H4+H5+H6+H7+H8+H9+H10+H11+H12+H13+H16+H17+H23+H28+H29+H33+H38++H39+H40+H47+H55+H56+H57+H58+H59+H60+H61+H62+H63+H67+H72+H73+H74+H75+H76+H77+H78+H82+H83+H84+H90+H91+H92+H93+H94+H99+H101+H106+H109</f>
        <v>37314</v>
      </c>
    </row>
    <row r="124" spans="1:11" ht="14" customHeight="1" x14ac:dyDescent="0.2"/>
    <row r="125" spans="1:11" ht="43" customHeight="1" x14ac:dyDescent="0.2">
      <c r="E125" s="99" t="s">
        <v>366</v>
      </c>
      <c r="F125" s="99" t="s">
        <v>64</v>
      </c>
      <c r="G125" s="188" t="s">
        <v>369</v>
      </c>
      <c r="H125" s="188" t="s">
        <v>370</v>
      </c>
    </row>
    <row r="126" spans="1:11" x14ac:dyDescent="0.2">
      <c r="E126" s="189" t="s">
        <v>367</v>
      </c>
      <c r="F126" s="1">
        <f>F3+F5+F22+F42+F66</f>
        <v>6750</v>
      </c>
      <c r="G126" s="1">
        <f>G3+G5+G22+G42+G66</f>
        <v>3200</v>
      </c>
      <c r="H126" s="1">
        <f>H3+H5+H22+H42+H66</f>
        <v>2100</v>
      </c>
    </row>
  </sheetData>
  <autoFilter ref="A2:I81" xr:uid="{CFD6202D-5262-5A49-BC68-E47296514F10}"/>
  <mergeCells count="207">
    <mergeCell ref="N41:N43"/>
    <mergeCell ref="N59:N60"/>
    <mergeCell ref="N76:N78"/>
    <mergeCell ref="B41:B43"/>
    <mergeCell ref="I59:I60"/>
    <mergeCell ref="C4:C5"/>
    <mergeCell ref="C14:C15"/>
    <mergeCell ref="I19:I22"/>
    <mergeCell ref="I38:I40"/>
    <mergeCell ref="I55:I57"/>
    <mergeCell ref="I49:I50"/>
    <mergeCell ref="I44:I46"/>
    <mergeCell ref="I6:I9"/>
    <mergeCell ref="C34:C37"/>
    <mergeCell ref="I10:I13"/>
    <mergeCell ref="B14:B15"/>
    <mergeCell ref="C44:C46"/>
    <mergeCell ref="C49:C50"/>
    <mergeCell ref="C51:C54"/>
    <mergeCell ref="L76:L78"/>
    <mergeCell ref="L73:L75"/>
    <mergeCell ref="M41:M43"/>
    <mergeCell ref="M55:M57"/>
    <mergeCell ref="L19:L22"/>
    <mergeCell ref="A1:I1"/>
    <mergeCell ref="B38:B40"/>
    <mergeCell ref="A38:A40"/>
    <mergeCell ref="C38:C40"/>
    <mergeCell ref="A6:A9"/>
    <mergeCell ref="B6:B9"/>
    <mergeCell ref="C6:C9"/>
    <mergeCell ref="I28:I29"/>
    <mergeCell ref="I4:I5"/>
    <mergeCell ref="A19:A22"/>
    <mergeCell ref="A4:A5"/>
    <mergeCell ref="B30:B32"/>
    <mergeCell ref="B19:B22"/>
    <mergeCell ref="A30:A32"/>
    <mergeCell ref="A28:A29"/>
    <mergeCell ref="B28:B29"/>
    <mergeCell ref="C24:C27"/>
    <mergeCell ref="B24:B27"/>
    <mergeCell ref="A24:A27"/>
    <mergeCell ref="I24:I27"/>
    <mergeCell ref="B16:B17"/>
    <mergeCell ref="B4:B5"/>
    <mergeCell ref="A16:A17"/>
    <mergeCell ref="C16:C17"/>
    <mergeCell ref="A14:A15"/>
    <mergeCell ref="B10:B13"/>
    <mergeCell ref="I14:I15"/>
    <mergeCell ref="I16:I17"/>
    <mergeCell ref="A10:A13"/>
    <mergeCell ref="C28:C29"/>
    <mergeCell ref="C30:C32"/>
    <mergeCell ref="A34:A37"/>
    <mergeCell ref="I30:I32"/>
    <mergeCell ref="C10:C13"/>
    <mergeCell ref="C19:C22"/>
    <mergeCell ref="B34:B37"/>
    <mergeCell ref="A41:A43"/>
    <mergeCell ref="B61:B63"/>
    <mergeCell ref="K73:K75"/>
    <mergeCell ref="I41:I43"/>
    <mergeCell ref="L38:L40"/>
    <mergeCell ref="L59:L60"/>
    <mergeCell ref="L61:L63"/>
    <mergeCell ref="K10:K13"/>
    <mergeCell ref="L55:L57"/>
    <mergeCell ref="K61:K63"/>
    <mergeCell ref="K69:K71"/>
    <mergeCell ref="L49:L50"/>
    <mergeCell ref="L44:L46"/>
    <mergeCell ref="L69:L71"/>
    <mergeCell ref="L64:L66"/>
    <mergeCell ref="K51:K54"/>
    <mergeCell ref="K59:K60"/>
    <mergeCell ref="I51:I54"/>
    <mergeCell ref="K64:K66"/>
    <mergeCell ref="I69:I71"/>
    <mergeCell ref="I61:I63"/>
    <mergeCell ref="I64:I66"/>
    <mergeCell ref="I34:I37"/>
    <mergeCell ref="K55:K57"/>
    <mergeCell ref="A105:A110"/>
    <mergeCell ref="B105:B110"/>
    <mergeCell ref="B73:B75"/>
    <mergeCell ref="A59:A60"/>
    <mergeCell ref="C55:C57"/>
    <mergeCell ref="B55:B57"/>
    <mergeCell ref="A44:A46"/>
    <mergeCell ref="B44:B46"/>
    <mergeCell ref="A49:A50"/>
    <mergeCell ref="B64:B66"/>
    <mergeCell ref="A64:A66"/>
    <mergeCell ref="A51:A54"/>
    <mergeCell ref="A61:A63"/>
    <mergeCell ref="C59:C60"/>
    <mergeCell ref="B102:B104"/>
    <mergeCell ref="A102:A104"/>
    <mergeCell ref="A73:A75"/>
    <mergeCell ref="C64:C66"/>
    <mergeCell ref="A55:A57"/>
    <mergeCell ref="B49:B50"/>
    <mergeCell ref="B51:B54"/>
    <mergeCell ref="A98:A101"/>
    <mergeCell ref="B98:B101"/>
    <mergeCell ref="C98:C101"/>
    <mergeCell ref="A82:A85"/>
    <mergeCell ref="B82:B85"/>
    <mergeCell ref="C82:C85"/>
    <mergeCell ref="A94:A97"/>
    <mergeCell ref="B94:B97"/>
    <mergeCell ref="A90:A93"/>
    <mergeCell ref="B90:B93"/>
    <mergeCell ref="A86:A89"/>
    <mergeCell ref="B86:B89"/>
    <mergeCell ref="A76:A78"/>
    <mergeCell ref="B76:B78"/>
    <mergeCell ref="A69:A71"/>
    <mergeCell ref="B69:B71"/>
    <mergeCell ref="C69:C71"/>
    <mergeCell ref="B59:B60"/>
    <mergeCell ref="C61:C63"/>
    <mergeCell ref="C41:C43"/>
    <mergeCell ref="K105:K110"/>
    <mergeCell ref="I73:I75"/>
    <mergeCell ref="C102:C104"/>
    <mergeCell ref="I102:I104"/>
    <mergeCell ref="C86:C89"/>
    <mergeCell ref="C76:C78"/>
    <mergeCell ref="I90:I93"/>
    <mergeCell ref="I82:I85"/>
    <mergeCell ref="I98:I101"/>
    <mergeCell ref="K76:K78"/>
    <mergeCell ref="I76:I78"/>
    <mergeCell ref="K86:K89"/>
    <mergeCell ref="K90:K93"/>
    <mergeCell ref="K94:K97"/>
    <mergeCell ref="C90:C93"/>
    <mergeCell ref="C105:C110"/>
    <mergeCell ref="I105:I110"/>
    <mergeCell ref="I94:I97"/>
    <mergeCell ref="C94:C97"/>
    <mergeCell ref="I86:I89"/>
    <mergeCell ref="C73:C75"/>
    <mergeCell ref="L105:L110"/>
    <mergeCell ref="M4:M5"/>
    <mergeCell ref="M6:M9"/>
    <mergeCell ref="M19:M22"/>
    <mergeCell ref="M28:M29"/>
    <mergeCell ref="M30:M32"/>
    <mergeCell ref="M34:M37"/>
    <mergeCell ref="M38:M40"/>
    <mergeCell ref="M59:M60"/>
    <mergeCell ref="L6:L9"/>
    <mergeCell ref="M44:M46"/>
    <mergeCell ref="M49:M50"/>
    <mergeCell ref="L10:L13"/>
    <mergeCell ref="L30:L32"/>
    <mergeCell ref="M51:M54"/>
    <mergeCell ref="M10:M13"/>
    <mergeCell ref="M14:M15"/>
    <mergeCell ref="M16:M17"/>
    <mergeCell ref="M24:M27"/>
    <mergeCell ref="L51:L54"/>
    <mergeCell ref="L34:L37"/>
    <mergeCell ref="L4:L5"/>
    <mergeCell ref="K4:K5"/>
    <mergeCell ref="K6:K9"/>
    <mergeCell ref="K19:K22"/>
    <mergeCell ref="K28:K29"/>
    <mergeCell ref="L14:L15"/>
    <mergeCell ref="K41:K43"/>
    <mergeCell ref="L41:L43"/>
    <mergeCell ref="K49:K50"/>
    <mergeCell ref="L16:L17"/>
    <mergeCell ref="L28:L29"/>
    <mergeCell ref="K24:K27"/>
    <mergeCell ref="K30:K32"/>
    <mergeCell ref="K34:K37"/>
    <mergeCell ref="K38:K40"/>
    <mergeCell ref="K44:K46"/>
    <mergeCell ref="K14:K15"/>
    <mergeCell ref="K16:K17"/>
    <mergeCell ref="L24:L27"/>
    <mergeCell ref="M105:M110"/>
    <mergeCell ref="M61:M63"/>
    <mergeCell ref="M69:M71"/>
    <mergeCell ref="M73:M75"/>
    <mergeCell ref="M76:M78"/>
    <mergeCell ref="M82:M85"/>
    <mergeCell ref="M86:M89"/>
    <mergeCell ref="M90:M93"/>
    <mergeCell ref="M94:M97"/>
    <mergeCell ref="M98:M101"/>
    <mergeCell ref="M102:M104"/>
    <mergeCell ref="M64:M66"/>
    <mergeCell ref="L98:L101"/>
    <mergeCell ref="L102:L104"/>
    <mergeCell ref="K82:K85"/>
    <mergeCell ref="L90:L93"/>
    <mergeCell ref="L94:L97"/>
    <mergeCell ref="L86:L89"/>
    <mergeCell ref="L82:L85"/>
    <mergeCell ref="K98:K101"/>
    <mergeCell ref="K102:K10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romain bardin</cp:lastModifiedBy>
  <dcterms:created xsi:type="dcterms:W3CDTF">2020-03-27T10:41:18Z</dcterms:created>
  <dcterms:modified xsi:type="dcterms:W3CDTF">2023-06-30T08:39:38Z</dcterms:modified>
</cp:coreProperties>
</file>